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tabRatio="552"/>
  </bookViews>
  <sheets>
    <sheet name="3CT MTQG 2023_lan2" sheetId="3" r:id="rId1"/>
  </sheets>
  <definedNames>
    <definedName name="_xlnm._FilterDatabase" localSheetId="0" hidden="1">'3CT MTQG 2023_lan2'!$A$7:$P$435</definedName>
    <definedName name="_xlnm.Print_Area" localSheetId="0">'3CT MTQG 2023_lan2'!$A$1:$P$449</definedName>
    <definedName name="_xlnm.Print_Titles" localSheetId="0">'3CT MTQG 2023_lan2'!$4:$6</definedName>
  </definedNames>
  <calcPr calcId="144525"/>
</workbook>
</file>

<file path=xl/calcChain.xml><?xml version="1.0" encoding="utf-8"?>
<calcChain xmlns="http://schemas.openxmlformats.org/spreadsheetml/2006/main">
  <c r="L322" i="3" l="1"/>
  <c r="M322" i="3"/>
  <c r="L320" i="3"/>
  <c r="L319" i="3" s="1"/>
  <c r="L321" i="3"/>
  <c r="M320" i="3"/>
  <c r="L318" i="3"/>
  <c r="M318" i="3"/>
  <c r="L449" i="3"/>
  <c r="L448" i="3"/>
  <c r="L447" i="3"/>
  <c r="L446" i="3"/>
  <c r="L445" i="3"/>
  <c r="L444" i="3"/>
  <c r="L443" i="3"/>
  <c r="L442" i="3"/>
  <c r="L439" i="3" s="1"/>
  <c r="L441" i="3"/>
  <c r="L438" i="3" s="1"/>
  <c r="L431" i="3"/>
  <c r="L430" i="3" s="1"/>
  <c r="L429" i="3" s="1"/>
  <c r="L427" i="3"/>
  <c r="L426" i="3"/>
  <c r="L425" i="3" s="1"/>
  <c r="L423" i="3"/>
  <c r="L420" i="3"/>
  <c r="L419" i="3" s="1"/>
  <c r="L418" i="3" s="1"/>
  <c r="L417" i="3"/>
  <c r="L416" i="3"/>
  <c r="L415" i="3" s="1"/>
  <c r="L414" i="3" s="1"/>
  <c r="L413" i="3" s="1"/>
  <c r="L411" i="3"/>
  <c r="L410" i="3" s="1"/>
  <c r="L409" i="3" s="1"/>
  <c r="L408" i="3" s="1"/>
  <c r="L404" i="3"/>
  <c r="L403" i="3"/>
  <c r="L401" i="3"/>
  <c r="L400" i="3" s="1"/>
  <c r="L399" i="3" s="1"/>
  <c r="L398" i="3" s="1"/>
  <c r="L394" i="3"/>
  <c r="L393" i="3"/>
  <c r="L390" i="3"/>
  <c r="L389" i="3" s="1"/>
  <c r="L387" i="3"/>
  <c r="L386" i="3"/>
  <c r="L385" i="3" s="1"/>
  <c r="L384" i="3" s="1"/>
  <c r="L379" i="3"/>
  <c r="L377" i="3"/>
  <c r="L376" i="3"/>
  <c r="L375" i="3"/>
  <c r="L374" i="3" s="1"/>
  <c r="L370" i="3"/>
  <c r="L369" i="3" s="1"/>
  <c r="L368" i="3" s="1"/>
  <c r="L366" i="3"/>
  <c r="L365" i="3"/>
  <c r="L364" i="3"/>
  <c r="L363" i="3" s="1"/>
  <c r="L359" i="3"/>
  <c r="L358" i="3"/>
  <c r="L357" i="3" s="1"/>
  <c r="L355" i="3"/>
  <c r="L353" i="3"/>
  <c r="L352" i="3" s="1"/>
  <c r="L349" i="3" s="1"/>
  <c r="L348" i="3" s="1"/>
  <c r="L347" i="3" s="1"/>
  <c r="L350" i="3"/>
  <c r="L340" i="3"/>
  <c r="L339" i="3"/>
  <c r="L338" i="3" s="1"/>
  <c r="L337" i="3" s="1"/>
  <c r="L335" i="3"/>
  <c r="L334" i="3"/>
  <c r="L333" i="3" s="1"/>
  <c r="L332" i="3" s="1"/>
  <c r="L330" i="3"/>
  <c r="L329" i="3" s="1"/>
  <c r="L327" i="3"/>
  <c r="L323" i="3"/>
  <c r="L317" i="3"/>
  <c r="L312" i="3"/>
  <c r="L311" i="3" s="1"/>
  <c r="L304" i="3" s="1"/>
  <c r="L305" i="3"/>
  <c r="L290" i="3"/>
  <c r="L289" i="3"/>
  <c r="L283" i="3"/>
  <c r="L282" i="3" s="1"/>
  <c r="L280" i="3"/>
  <c r="L279" i="3" s="1"/>
  <c r="L276" i="3"/>
  <c r="L275" i="3" s="1"/>
  <c r="L271" i="3"/>
  <c r="L266" i="3"/>
  <c r="L265" i="3"/>
  <c r="L263" i="3"/>
  <c r="L262" i="3"/>
  <c r="L257" i="3"/>
  <c r="L256" i="3"/>
  <c r="L254" i="3"/>
  <c r="L253" i="3"/>
  <c r="L252" i="3" s="1"/>
  <c r="L251" i="3" s="1"/>
  <c r="L246" i="3"/>
  <c r="L245" i="3"/>
  <c r="L243" i="3"/>
  <c r="L242" i="3"/>
  <c r="L237" i="3"/>
  <c r="L234" i="3"/>
  <c r="L233" i="3" s="1"/>
  <c r="L230" i="3"/>
  <c r="L228" i="3"/>
  <c r="L226" i="3"/>
  <c r="L225" i="3"/>
  <c r="L223" i="3"/>
  <c r="L221" i="3"/>
  <c r="L220" i="3" s="1"/>
  <c r="L212" i="3"/>
  <c r="L211" i="3" s="1"/>
  <c r="L210" i="3" s="1"/>
  <c r="L209" i="3" s="1"/>
  <c r="L207" i="3"/>
  <c r="L203" i="3"/>
  <c r="L199" i="3"/>
  <c r="L193" i="3"/>
  <c r="L187" i="3"/>
  <c r="L186" i="3" s="1"/>
  <c r="L185" i="3" s="1"/>
  <c r="L178" i="3"/>
  <c r="L177" i="3"/>
  <c r="L176" i="3" s="1"/>
  <c r="L175" i="3" s="1"/>
  <c r="L172" i="3"/>
  <c r="L169" i="3"/>
  <c r="L168" i="3" s="1"/>
  <c r="L158" i="3"/>
  <c r="L157" i="3"/>
  <c r="L153" i="3" s="1"/>
  <c r="L152" i="3" s="1"/>
  <c r="L155" i="3"/>
  <c r="L154" i="3"/>
  <c r="L149" i="3"/>
  <c r="L146" i="3"/>
  <c r="L145" i="3" s="1"/>
  <c r="L144" i="3" s="1"/>
  <c r="L143" i="3"/>
  <c r="L142" i="3"/>
  <c r="L141" i="3" s="1"/>
  <c r="L139" i="3"/>
  <c r="L138" i="3" s="1"/>
  <c r="L132" i="3" s="1"/>
  <c r="L131" i="3" s="1"/>
  <c r="L127" i="3"/>
  <c r="L126" i="3"/>
  <c r="L124" i="3"/>
  <c r="L123" i="3" s="1"/>
  <c r="L122" i="3" s="1"/>
  <c r="L121" i="3" s="1"/>
  <c r="L120" i="3"/>
  <c r="L119" i="3"/>
  <c r="L117" i="3" s="1"/>
  <c r="L109" i="3"/>
  <c r="L108" i="3" s="1"/>
  <c r="L107" i="3" s="1"/>
  <c r="L106" i="3" s="1"/>
  <c r="L102" i="3"/>
  <c r="L101" i="3"/>
  <c r="L100" i="3" s="1"/>
  <c r="L99" i="3" s="1"/>
  <c r="L98" i="3"/>
  <c r="L96" i="3" s="1"/>
  <c r="L92" i="3" s="1"/>
  <c r="L88" i="3"/>
  <c r="L87" i="3"/>
  <c r="L81" i="3"/>
  <c r="L80" i="3" s="1"/>
  <c r="L77" i="3" s="1"/>
  <c r="L76" i="3" s="1"/>
  <c r="L78" i="3"/>
  <c r="L71" i="3"/>
  <c r="L70" i="3"/>
  <c r="L68" i="3"/>
  <c r="L67" i="3" s="1"/>
  <c r="L66" i="3" s="1"/>
  <c r="L65" i="3" s="1"/>
  <c r="L58" i="3"/>
  <c r="L57" i="3" s="1"/>
  <c r="L54" i="3"/>
  <c r="L53" i="3" s="1"/>
  <c r="L52" i="3" s="1"/>
  <c r="L51" i="3" s="1"/>
  <c r="L44" i="3"/>
  <c r="L43" i="3"/>
  <c r="L42" i="3" s="1"/>
  <c r="L41" i="3" s="1"/>
  <c r="L36" i="3"/>
  <c r="L35" i="3" s="1"/>
  <c r="L32" i="3"/>
  <c r="L27" i="3"/>
  <c r="L26" i="3"/>
  <c r="L16" i="3" s="1"/>
  <c r="L12" i="3"/>
  <c r="L11" i="3" s="1"/>
  <c r="L10" i="3" s="1"/>
  <c r="L9" i="3" s="1"/>
  <c r="M143" i="3"/>
  <c r="M98" i="3"/>
  <c r="K322" i="3"/>
  <c r="K320" i="3"/>
  <c r="K318" i="3"/>
  <c r="K449" i="3"/>
  <c r="K448" i="3"/>
  <c r="K447" i="3"/>
  <c r="K446" i="3"/>
  <c r="K445" i="3"/>
  <c r="K444" i="3"/>
  <c r="K443" i="3"/>
  <c r="K442" i="3"/>
  <c r="K439" i="3" s="1"/>
  <c r="K441" i="3"/>
  <c r="K438" i="3" s="1"/>
  <c r="K431" i="3"/>
  <c r="K430" i="3" s="1"/>
  <c r="K429" i="3" s="1"/>
  <c r="K427" i="3"/>
  <c r="K426" i="3"/>
  <c r="K425" i="3" s="1"/>
  <c r="K423" i="3"/>
  <c r="K420" i="3"/>
  <c r="K419" i="3" s="1"/>
  <c r="K418" i="3" s="1"/>
  <c r="K417" i="3"/>
  <c r="K416" i="3"/>
  <c r="K415" i="3" s="1"/>
  <c r="K414" i="3" s="1"/>
  <c r="K413" i="3" s="1"/>
  <c r="K411" i="3"/>
  <c r="K410" i="3" s="1"/>
  <c r="K409" i="3" s="1"/>
  <c r="K408" i="3" s="1"/>
  <c r="K404" i="3"/>
  <c r="K403" i="3"/>
  <c r="K401" i="3"/>
  <c r="K400" i="3" s="1"/>
  <c r="K399" i="3" s="1"/>
  <c r="K398" i="3" s="1"/>
  <c r="K394" i="3"/>
  <c r="K393" i="3"/>
  <c r="K390" i="3"/>
  <c r="K389" i="3" s="1"/>
  <c r="K387" i="3"/>
  <c r="K386" i="3"/>
  <c r="K385" i="3" s="1"/>
  <c r="K384" i="3" s="1"/>
  <c r="K379" i="3"/>
  <c r="K377" i="3"/>
  <c r="K376" i="3"/>
  <c r="K375" i="3"/>
  <c r="K374" i="3" s="1"/>
  <c r="K370" i="3"/>
  <c r="K369" i="3" s="1"/>
  <c r="K368" i="3" s="1"/>
  <c r="K366" i="3"/>
  <c r="K365" i="3"/>
  <c r="K364" i="3"/>
  <c r="K363" i="3" s="1"/>
  <c r="K359" i="3"/>
  <c r="K358" i="3"/>
  <c r="K357" i="3" s="1"/>
  <c r="K355" i="3"/>
  <c r="K353" i="3"/>
  <c r="K352" i="3" s="1"/>
  <c r="K349" i="3" s="1"/>
  <c r="K348" i="3" s="1"/>
  <c r="K350" i="3"/>
  <c r="K340" i="3"/>
  <c r="K339" i="3"/>
  <c r="K338" i="3" s="1"/>
  <c r="K337" i="3" s="1"/>
  <c r="K335" i="3"/>
  <c r="K334" i="3"/>
  <c r="K333" i="3" s="1"/>
  <c r="K332" i="3" s="1"/>
  <c r="K330" i="3"/>
  <c r="K329" i="3" s="1"/>
  <c r="K327" i="3"/>
  <c r="K323" i="3"/>
  <c r="K321" i="3"/>
  <c r="K319" i="3"/>
  <c r="K317" i="3"/>
  <c r="K312" i="3"/>
  <c r="K311" i="3"/>
  <c r="K305" i="3"/>
  <c r="K304" i="3"/>
  <c r="K290" i="3"/>
  <c r="K289" i="3"/>
  <c r="K283" i="3"/>
  <c r="K282" i="3" s="1"/>
  <c r="K280" i="3"/>
  <c r="K279" i="3" s="1"/>
  <c r="K276" i="3"/>
  <c r="K275" i="3" s="1"/>
  <c r="K271" i="3"/>
  <c r="K266" i="3"/>
  <c r="K265" i="3"/>
  <c r="K263" i="3"/>
  <c r="K262" i="3"/>
  <c r="K257" i="3"/>
  <c r="K256" i="3"/>
  <c r="K254" i="3"/>
  <c r="K253" i="3"/>
  <c r="K246" i="3"/>
  <c r="K245" i="3"/>
  <c r="K241" i="3" s="1"/>
  <c r="K240" i="3" s="1"/>
  <c r="K243" i="3"/>
  <c r="K242" i="3"/>
  <c r="K237" i="3"/>
  <c r="K234" i="3"/>
  <c r="K233" i="3" s="1"/>
  <c r="K230" i="3"/>
  <c r="K228" i="3"/>
  <c r="K226" i="3"/>
  <c r="K225" i="3"/>
  <c r="K221" i="3" s="1"/>
  <c r="K220" i="3" s="1"/>
  <c r="K223" i="3"/>
  <c r="K212" i="3"/>
  <c r="K211" i="3" s="1"/>
  <c r="K210" i="3" s="1"/>
  <c r="K209" i="3" s="1"/>
  <c r="K207" i="3"/>
  <c r="K202" i="3" s="1"/>
  <c r="K203" i="3"/>
  <c r="K199" i="3"/>
  <c r="K193" i="3"/>
  <c r="K187" i="3"/>
  <c r="K178" i="3"/>
  <c r="K177" i="3"/>
  <c r="K176" i="3" s="1"/>
  <c r="K175" i="3" s="1"/>
  <c r="K172" i="3"/>
  <c r="K169" i="3"/>
  <c r="K158" i="3"/>
  <c r="K157" i="3"/>
  <c r="K155" i="3"/>
  <c r="K154" i="3" s="1"/>
  <c r="K149" i="3"/>
  <c r="K146" i="3"/>
  <c r="K145" i="3" s="1"/>
  <c r="K142" i="3"/>
  <c r="K141" i="3" s="1"/>
  <c r="K139" i="3"/>
  <c r="K138" i="3"/>
  <c r="K132" i="3" s="1"/>
  <c r="K127" i="3"/>
  <c r="K126" i="3"/>
  <c r="K124" i="3"/>
  <c r="K123" i="3"/>
  <c r="K120" i="3"/>
  <c r="K119" i="3"/>
  <c r="K109" i="3"/>
  <c r="K108" i="3" s="1"/>
  <c r="K107" i="3" s="1"/>
  <c r="K106" i="3" s="1"/>
  <c r="K102" i="3"/>
  <c r="K101" i="3" s="1"/>
  <c r="K100" i="3" s="1"/>
  <c r="K99" i="3" s="1"/>
  <c r="K98" i="3"/>
  <c r="K96" i="3" s="1"/>
  <c r="K92" i="3" s="1"/>
  <c r="K88" i="3"/>
  <c r="K87" i="3" s="1"/>
  <c r="K81" i="3"/>
  <c r="K80" i="3" s="1"/>
  <c r="K78" i="3"/>
  <c r="K71" i="3"/>
  <c r="K70" i="3"/>
  <c r="K68" i="3"/>
  <c r="K67" i="3"/>
  <c r="K58" i="3"/>
  <c r="K57" i="3"/>
  <c r="K54" i="3"/>
  <c r="K53" i="3" s="1"/>
  <c r="K52" i="3" s="1"/>
  <c r="K51" i="3" s="1"/>
  <c r="K44" i="3"/>
  <c r="K43" i="3" s="1"/>
  <c r="K42" i="3" s="1"/>
  <c r="K41" i="3" s="1"/>
  <c r="K36" i="3"/>
  <c r="K35" i="3" s="1"/>
  <c r="K32" i="3"/>
  <c r="K27" i="3"/>
  <c r="K26" i="3" s="1"/>
  <c r="K16" i="3" s="1"/>
  <c r="K12" i="3"/>
  <c r="K11" i="3" s="1"/>
  <c r="K10" i="3" s="1"/>
  <c r="K9" i="3" s="1"/>
  <c r="K8" i="3" s="1"/>
  <c r="M417" i="3"/>
  <c r="J322" i="3"/>
  <c r="J320" i="3"/>
  <c r="J319" i="3" s="1"/>
  <c r="J318" i="3"/>
  <c r="J317" i="3" s="1"/>
  <c r="J431" i="3"/>
  <c r="J430" i="3" s="1"/>
  <c r="J429" i="3" s="1"/>
  <c r="J427" i="3"/>
  <c r="J426" i="3"/>
  <c r="J425" i="3" s="1"/>
  <c r="J423" i="3"/>
  <c r="J420" i="3"/>
  <c r="J419" i="3" s="1"/>
  <c r="J418" i="3" s="1"/>
  <c r="J417" i="3"/>
  <c r="J416" i="3"/>
  <c r="J415" i="3" s="1"/>
  <c r="J414" i="3" s="1"/>
  <c r="J413" i="3" s="1"/>
  <c r="J411" i="3"/>
  <c r="J410" i="3" s="1"/>
  <c r="J409" i="3" s="1"/>
  <c r="J408" i="3" s="1"/>
  <c r="J407" i="3" s="1"/>
  <c r="J404" i="3"/>
  <c r="J403" i="3" s="1"/>
  <c r="J400" i="3" s="1"/>
  <c r="J399" i="3" s="1"/>
  <c r="J398" i="3" s="1"/>
  <c r="J401" i="3"/>
  <c r="J394" i="3"/>
  <c r="J393" i="3" s="1"/>
  <c r="J390" i="3"/>
  <c r="J389" i="3"/>
  <c r="J387" i="3"/>
  <c r="J386" i="3" s="1"/>
  <c r="J385" i="3" s="1"/>
  <c r="J384" i="3" s="1"/>
  <c r="J379" i="3"/>
  <c r="J377" i="3"/>
  <c r="J376" i="3"/>
  <c r="J375" i="3" s="1"/>
  <c r="J374" i="3" s="1"/>
  <c r="J373" i="3" s="1"/>
  <c r="J370" i="3"/>
  <c r="J369" i="3"/>
  <c r="J368" i="3" s="1"/>
  <c r="J366" i="3"/>
  <c r="J365" i="3"/>
  <c r="J364" i="3"/>
  <c r="J363" i="3" s="1"/>
  <c r="J359" i="3"/>
  <c r="J358" i="3"/>
  <c r="J357" i="3" s="1"/>
  <c r="J355" i="3"/>
  <c r="J353" i="3"/>
  <c r="J352" i="3"/>
  <c r="J350" i="3"/>
  <c r="J349" i="3" s="1"/>
  <c r="J348" i="3" s="1"/>
  <c r="J347" i="3" s="1"/>
  <c r="J340" i="3"/>
  <c r="J339" i="3"/>
  <c r="J338" i="3" s="1"/>
  <c r="J337" i="3" s="1"/>
  <c r="J335" i="3"/>
  <c r="J334" i="3" s="1"/>
  <c r="J333" i="3" s="1"/>
  <c r="J332" i="3" s="1"/>
  <c r="J330" i="3"/>
  <c r="J329" i="3"/>
  <c r="J328" i="3"/>
  <c r="J327" i="3"/>
  <c r="J323" i="3"/>
  <c r="J321" i="3"/>
  <c r="J312" i="3"/>
  <c r="J311" i="3"/>
  <c r="J304" i="3" s="1"/>
  <c r="J305" i="3"/>
  <c r="J290" i="3"/>
  <c r="J289" i="3"/>
  <c r="J283" i="3"/>
  <c r="J282" i="3" s="1"/>
  <c r="J280" i="3"/>
  <c r="J279" i="3" s="1"/>
  <c r="J276" i="3"/>
  <c r="J275" i="3" s="1"/>
  <c r="J271" i="3"/>
  <c r="J270" i="3" s="1"/>
  <c r="J266" i="3"/>
  <c r="J265" i="3"/>
  <c r="J263" i="3"/>
  <c r="J262" i="3"/>
  <c r="J257" i="3"/>
  <c r="J256" i="3"/>
  <c r="J254" i="3"/>
  <c r="J253" i="3"/>
  <c r="J252" i="3" s="1"/>
  <c r="J251" i="3" s="1"/>
  <c r="J246" i="3"/>
  <c r="J245" i="3"/>
  <c r="J243" i="3"/>
  <c r="J242" i="3"/>
  <c r="J237" i="3"/>
  <c r="J234" i="3"/>
  <c r="J233" i="3" s="1"/>
  <c r="J230" i="3"/>
  <c r="J228" i="3"/>
  <c r="J226" i="3"/>
  <c r="J225" i="3"/>
  <c r="J223" i="3"/>
  <c r="J221" i="3"/>
  <c r="J220" i="3" s="1"/>
  <c r="J212" i="3"/>
  <c r="J211" i="3" s="1"/>
  <c r="J210" i="3" s="1"/>
  <c r="J209" i="3" s="1"/>
  <c r="J207" i="3"/>
  <c r="J203" i="3"/>
  <c r="J202" i="3"/>
  <c r="J201" i="3" s="1"/>
  <c r="J199" i="3"/>
  <c r="J193" i="3"/>
  <c r="J187" i="3"/>
  <c r="J186" i="3" s="1"/>
  <c r="J185" i="3" s="1"/>
  <c r="J178" i="3"/>
  <c r="J177" i="3" s="1"/>
  <c r="J176" i="3" s="1"/>
  <c r="J175" i="3" s="1"/>
  <c r="J172" i="3"/>
  <c r="J169" i="3"/>
  <c r="J168" i="3" s="1"/>
  <c r="J158" i="3"/>
  <c r="J157" i="3"/>
  <c r="J155" i="3"/>
  <c r="J154" i="3"/>
  <c r="J149" i="3"/>
  <c r="J146" i="3"/>
  <c r="J142" i="3"/>
  <c r="J141" i="3"/>
  <c r="J139" i="3"/>
  <c r="J138" i="3" s="1"/>
  <c r="J132" i="3" s="1"/>
  <c r="J131" i="3" s="1"/>
  <c r="J127" i="3"/>
  <c r="J126" i="3"/>
  <c r="J124" i="3"/>
  <c r="J123" i="3" s="1"/>
  <c r="J120" i="3"/>
  <c r="J119" i="3"/>
  <c r="J117" i="3" s="1"/>
  <c r="J109" i="3"/>
  <c r="J108" i="3" s="1"/>
  <c r="J107" i="3" s="1"/>
  <c r="J106" i="3" s="1"/>
  <c r="J102" i="3"/>
  <c r="J101" i="3" s="1"/>
  <c r="J100" i="3" s="1"/>
  <c r="J99" i="3" s="1"/>
  <c r="J98" i="3"/>
  <c r="J96" i="3" s="1"/>
  <c r="J92" i="3" s="1"/>
  <c r="J88" i="3"/>
  <c r="J87" i="3" s="1"/>
  <c r="J81" i="3"/>
  <c r="J80" i="3" s="1"/>
  <c r="J78" i="3"/>
  <c r="J71" i="3"/>
  <c r="J70" i="3"/>
  <c r="J66" i="3" s="1"/>
  <c r="J65" i="3" s="1"/>
  <c r="J68" i="3"/>
  <c r="J67" i="3"/>
  <c r="J58" i="3"/>
  <c r="J57" i="3"/>
  <c r="J54" i="3"/>
  <c r="J53" i="3" s="1"/>
  <c r="J52" i="3" s="1"/>
  <c r="J51" i="3" s="1"/>
  <c r="J44" i="3"/>
  <c r="J43" i="3" s="1"/>
  <c r="J42" i="3" s="1"/>
  <c r="J41" i="3" s="1"/>
  <c r="J36" i="3"/>
  <c r="J35" i="3" s="1"/>
  <c r="J32" i="3"/>
  <c r="J27" i="3"/>
  <c r="J12" i="3"/>
  <c r="J11" i="3"/>
  <c r="J10" i="3" s="1"/>
  <c r="J9" i="3" s="1"/>
  <c r="M327" i="3"/>
  <c r="H446" i="3"/>
  <c r="G271" i="3"/>
  <c r="M271" i="3"/>
  <c r="E274" i="3"/>
  <c r="F272" i="3"/>
  <c r="F271" i="3" s="1"/>
  <c r="L91" i="3" l="1"/>
  <c r="J167" i="3"/>
  <c r="J232" i="3"/>
  <c r="J241" i="3"/>
  <c r="J240" i="3" s="1"/>
  <c r="K66" i="3"/>
  <c r="K65" i="3" s="1"/>
  <c r="K252" i="3"/>
  <c r="K251" i="3" s="1"/>
  <c r="K232" i="3" s="1"/>
  <c r="K288" i="3"/>
  <c r="K328" i="3"/>
  <c r="K440" i="3"/>
  <c r="L167" i="3"/>
  <c r="L202" i="3"/>
  <c r="L241" i="3"/>
  <c r="L240" i="3" s="1"/>
  <c r="L232" i="3" s="1"/>
  <c r="L328" i="3"/>
  <c r="L440" i="3"/>
  <c r="J288" i="3"/>
  <c r="K362" i="3"/>
  <c r="J122" i="3"/>
  <c r="J121" i="3" s="1"/>
  <c r="K77" i="3"/>
  <c r="K76" i="3" s="1"/>
  <c r="K131" i="3"/>
  <c r="K153" i="3"/>
  <c r="K152" i="3" s="1"/>
  <c r="K144" i="3" s="1"/>
  <c r="K373" i="3"/>
  <c r="L56" i="3"/>
  <c r="L373" i="3"/>
  <c r="J26" i="3"/>
  <c r="J16" i="3" s="1"/>
  <c r="J8" i="3" s="1"/>
  <c r="J77" i="3"/>
  <c r="J145" i="3"/>
  <c r="J144" i="3" s="1"/>
  <c r="J153" i="3"/>
  <c r="J152" i="3" s="1"/>
  <c r="K34" i="3"/>
  <c r="K91" i="3"/>
  <c r="K117" i="3"/>
  <c r="K122" i="3"/>
  <c r="K121" i="3" s="1"/>
  <c r="K168" i="3"/>
  <c r="K186" i="3"/>
  <c r="K185" i="3" s="1"/>
  <c r="L8" i="3"/>
  <c r="L278" i="3"/>
  <c r="L277" i="3" s="1"/>
  <c r="L407" i="3"/>
  <c r="L422" i="3"/>
  <c r="L201" i="3"/>
  <c r="L270" i="3"/>
  <c r="L288" i="3"/>
  <c r="L362" i="3"/>
  <c r="L34" i="3"/>
  <c r="K278" i="3"/>
  <c r="K277" i="3" s="1"/>
  <c r="K56" i="3"/>
  <c r="K201" i="3"/>
  <c r="K270" i="3"/>
  <c r="K269" i="3" s="1"/>
  <c r="K347" i="3"/>
  <c r="K407" i="3"/>
  <c r="K422" i="3"/>
  <c r="J34" i="3"/>
  <c r="J76" i="3"/>
  <c r="J56" i="3" s="1"/>
  <c r="J91" i="3"/>
  <c r="J278" i="3"/>
  <c r="J277" i="3" s="1"/>
  <c r="J362" i="3"/>
  <c r="J269" i="3"/>
  <c r="J422" i="3"/>
  <c r="H117" i="3"/>
  <c r="F142" i="3"/>
  <c r="F141" i="3" s="1"/>
  <c r="G142" i="3"/>
  <c r="G141" i="3" s="1"/>
  <c r="H142" i="3"/>
  <c r="H141" i="3" s="1"/>
  <c r="M142" i="3"/>
  <c r="M141" i="3" s="1"/>
  <c r="E142" i="3"/>
  <c r="F323" i="3"/>
  <c r="G323" i="3"/>
  <c r="H323" i="3"/>
  <c r="H316" i="3" s="1"/>
  <c r="H315" i="3" s="1"/>
  <c r="H314" i="3" s="1"/>
  <c r="M323" i="3"/>
  <c r="E323" i="3"/>
  <c r="N324" i="3"/>
  <c r="K167" i="3" l="1"/>
  <c r="L269" i="3"/>
  <c r="N323" i="3"/>
  <c r="E296" i="3" l="1"/>
  <c r="E297" i="3"/>
  <c r="E295" i="3"/>
  <c r="F294" i="3"/>
  <c r="E428" i="3"/>
  <c r="E294" i="3" l="1"/>
  <c r="F416" i="3"/>
  <c r="G416" i="3"/>
  <c r="H416" i="3"/>
  <c r="M416" i="3"/>
  <c r="M254" i="3"/>
  <c r="G113" i="3"/>
  <c r="H113" i="3"/>
  <c r="H112" i="3" s="1"/>
  <c r="M115" i="3"/>
  <c r="M113" i="3" s="1"/>
  <c r="F170" i="3" l="1"/>
  <c r="E60" i="3"/>
  <c r="E61" i="3"/>
  <c r="F58" i="3"/>
  <c r="G58" i="3"/>
  <c r="H58" i="3"/>
  <c r="M58" i="3"/>
  <c r="E115" i="3"/>
  <c r="F114" i="3"/>
  <c r="J115" i="3" l="1"/>
  <c r="J113" i="3" s="1"/>
  <c r="J112" i="3" s="1"/>
  <c r="J111" i="3" s="1"/>
  <c r="L115" i="3"/>
  <c r="L113" i="3" s="1"/>
  <c r="L112" i="3" s="1"/>
  <c r="L111" i="3" s="1"/>
  <c r="K115" i="3"/>
  <c r="K113" i="3" s="1"/>
  <c r="K112" i="3" s="1"/>
  <c r="K111" i="3" s="1"/>
  <c r="M446" i="3"/>
  <c r="G446" i="3"/>
  <c r="F446" i="3"/>
  <c r="H444" i="3"/>
  <c r="H443" i="3"/>
  <c r="E446" i="3"/>
  <c r="E427" i="3"/>
  <c r="E426" i="3" s="1"/>
  <c r="F427" i="3"/>
  <c r="F426" i="3" s="1"/>
  <c r="G427" i="3"/>
  <c r="G426" i="3" s="1"/>
  <c r="H427" i="3"/>
  <c r="M427" i="3"/>
  <c r="F423" i="3"/>
  <c r="G423" i="3"/>
  <c r="H423" i="3"/>
  <c r="M423" i="3"/>
  <c r="E351" i="3"/>
  <c r="N351" i="3" s="1"/>
  <c r="E435" i="3"/>
  <c r="E424" i="3"/>
  <c r="E423" i="3" s="1"/>
  <c r="E433" i="3"/>
  <c r="E432" i="3"/>
  <c r="F431" i="3"/>
  <c r="G431" i="3"/>
  <c r="H431" i="3"/>
  <c r="M431" i="3"/>
  <c r="M430" i="3" s="1"/>
  <c r="M429" i="3" s="1"/>
  <c r="H334" i="3"/>
  <c r="H333" i="3" s="1"/>
  <c r="H332" i="3" s="1"/>
  <c r="E336" i="3"/>
  <c r="N336" i="3" s="1"/>
  <c r="M335" i="3"/>
  <c r="G335" i="3"/>
  <c r="G334" i="3" s="1"/>
  <c r="G333" i="3" s="1"/>
  <c r="F335" i="3"/>
  <c r="F334" i="3" s="1"/>
  <c r="F333" i="3" s="1"/>
  <c r="E335" i="3"/>
  <c r="E367" i="3"/>
  <c r="N367" i="3" s="1"/>
  <c r="F355" i="3"/>
  <c r="E356" i="3"/>
  <c r="N356" i="3" s="1"/>
  <c r="E378" i="3"/>
  <c r="N378" i="3" s="1"/>
  <c r="E406" i="3"/>
  <c r="N406" i="3" s="1"/>
  <c r="F404" i="3"/>
  <c r="F403" i="3" s="1"/>
  <c r="G404" i="3"/>
  <c r="G403" i="3" s="1"/>
  <c r="H404" i="3"/>
  <c r="H403" i="3" s="1"/>
  <c r="M404" i="3"/>
  <c r="M403" i="3" s="1"/>
  <c r="E405" i="3"/>
  <c r="N405" i="3" s="1"/>
  <c r="G434" i="3"/>
  <c r="H434" i="3"/>
  <c r="F391" i="3"/>
  <c r="F390" i="3" s="1"/>
  <c r="F389" i="3" s="1"/>
  <c r="G391" i="3"/>
  <c r="G390" i="3" s="1"/>
  <c r="G389" i="3" s="1"/>
  <c r="H391" i="3"/>
  <c r="H390" i="3" s="1"/>
  <c r="E392" i="3"/>
  <c r="N392" i="3" s="1"/>
  <c r="E360" i="3"/>
  <c r="E361" i="3"/>
  <c r="N361" i="3" s="1"/>
  <c r="E344" i="3"/>
  <c r="E341" i="3"/>
  <c r="E345" i="3"/>
  <c r="E346" i="3"/>
  <c r="E342" i="3"/>
  <c r="E383" i="3"/>
  <c r="N383" i="3" s="1"/>
  <c r="F381" i="3"/>
  <c r="F380" i="3" s="1"/>
  <c r="F379" i="3" s="1"/>
  <c r="G381" i="3"/>
  <c r="G380" i="3" s="1"/>
  <c r="G379" i="3" s="1"/>
  <c r="H381" i="3"/>
  <c r="H380" i="3" s="1"/>
  <c r="H379" i="3" s="1"/>
  <c r="H382" i="3"/>
  <c r="F382" i="3"/>
  <c r="G382" i="3"/>
  <c r="E388" i="3"/>
  <c r="N388" i="3" s="1"/>
  <c r="E331" i="3"/>
  <c r="N331" i="3" s="1"/>
  <c r="F343" i="3"/>
  <c r="E343" i="3" s="1"/>
  <c r="G228" i="3"/>
  <c r="H228" i="3"/>
  <c r="H449" i="3" s="1"/>
  <c r="M228" i="3"/>
  <c r="F223" i="3"/>
  <c r="F222" i="3" s="1"/>
  <c r="G223" i="3"/>
  <c r="H223" i="3"/>
  <c r="M223" i="3"/>
  <c r="E223" i="3"/>
  <c r="F230" i="3"/>
  <c r="F229" i="3" s="1"/>
  <c r="F228" i="3" s="1"/>
  <c r="G230" i="3"/>
  <c r="H230" i="3"/>
  <c r="M230" i="3"/>
  <c r="E230" i="3"/>
  <c r="E229" i="3" s="1"/>
  <c r="E228" i="3" s="1"/>
  <c r="N429" i="3"/>
  <c r="F434" i="3"/>
  <c r="F193" i="3"/>
  <c r="G193" i="3"/>
  <c r="M193" i="3"/>
  <c r="F199" i="3"/>
  <c r="G199" i="3"/>
  <c r="H199" i="3"/>
  <c r="M199" i="3"/>
  <c r="E199" i="3"/>
  <c r="H194" i="3"/>
  <c r="E194" i="3" s="1"/>
  <c r="E193" i="3" s="1"/>
  <c r="F226" i="3"/>
  <c r="F225" i="3" s="1"/>
  <c r="G226" i="3"/>
  <c r="G225" i="3" s="1"/>
  <c r="G221" i="3" s="1"/>
  <c r="M226" i="3"/>
  <c r="M225" i="3" s="1"/>
  <c r="M221" i="3" s="1"/>
  <c r="H227" i="3"/>
  <c r="H226" i="3" s="1"/>
  <c r="H225" i="3" s="1"/>
  <c r="H221" i="3" s="1"/>
  <c r="F263" i="3"/>
  <c r="F262" i="3" s="1"/>
  <c r="G263" i="3"/>
  <c r="G262" i="3" s="1"/>
  <c r="M263" i="3"/>
  <c r="M262" i="3" s="1"/>
  <c r="H264" i="3"/>
  <c r="E264" i="3" s="1"/>
  <c r="E263" i="3" s="1"/>
  <c r="F54" i="3"/>
  <c r="F53" i="3" s="1"/>
  <c r="F52" i="3" s="1"/>
  <c r="F51" i="3" s="1"/>
  <c r="G54" i="3"/>
  <c r="G53" i="3" s="1"/>
  <c r="G52" i="3" s="1"/>
  <c r="M54" i="3"/>
  <c r="M53" i="3" s="1"/>
  <c r="M52" i="3" s="1"/>
  <c r="H55" i="3"/>
  <c r="H54" i="3" s="1"/>
  <c r="H53" i="3" s="1"/>
  <c r="H52" i="3" s="1"/>
  <c r="F139" i="3"/>
  <c r="F138" i="3" s="1"/>
  <c r="G139" i="3"/>
  <c r="G138" i="3" s="1"/>
  <c r="G132" i="3" s="1"/>
  <c r="G131" i="3" s="1"/>
  <c r="M139" i="3"/>
  <c r="M138" i="3" s="1"/>
  <c r="M132" i="3" s="1"/>
  <c r="M131" i="3" s="1"/>
  <c r="H140" i="3"/>
  <c r="E140" i="3" s="1"/>
  <c r="F109" i="3"/>
  <c r="F108" i="3" s="1"/>
  <c r="F107" i="3" s="1"/>
  <c r="F106" i="3" s="1"/>
  <c r="G109" i="3"/>
  <c r="G108" i="3" s="1"/>
  <c r="G107" i="3" s="1"/>
  <c r="G106" i="3" s="1"/>
  <c r="M109" i="3"/>
  <c r="M108" i="3" s="1"/>
  <c r="M107" i="3" s="1"/>
  <c r="M106" i="3" s="1"/>
  <c r="H110" i="3"/>
  <c r="H109" i="3" s="1"/>
  <c r="H108" i="3" s="1"/>
  <c r="H107" i="3" s="1"/>
  <c r="H106" i="3" s="1"/>
  <c r="F81" i="3"/>
  <c r="F80" i="3" s="1"/>
  <c r="G81" i="3"/>
  <c r="G80" i="3" s="1"/>
  <c r="H81" i="3"/>
  <c r="H80" i="3" s="1"/>
  <c r="M81" i="3"/>
  <c r="M80" i="3" s="1"/>
  <c r="E83" i="3"/>
  <c r="E81" i="3" s="1"/>
  <c r="F257" i="3"/>
  <c r="F256" i="3" s="1"/>
  <c r="G257" i="3"/>
  <c r="G256" i="3" s="1"/>
  <c r="H257" i="3"/>
  <c r="H256" i="3" s="1"/>
  <c r="M257" i="3"/>
  <c r="M256" i="3" s="1"/>
  <c r="E258" i="3"/>
  <c r="E257" i="3" s="1"/>
  <c r="E256" i="3" s="1"/>
  <c r="F253" i="3"/>
  <c r="G253" i="3"/>
  <c r="M253" i="3"/>
  <c r="H255" i="3"/>
  <c r="H253" i="3" s="1"/>
  <c r="F290" i="3"/>
  <c r="G290" i="3"/>
  <c r="G289" i="3" s="1"/>
  <c r="H290" i="3"/>
  <c r="H289" i="3" s="1"/>
  <c r="H288" i="3" s="1"/>
  <c r="M290" i="3"/>
  <c r="M289" i="3" s="1"/>
  <c r="E292" i="3"/>
  <c r="E290" i="3" s="1"/>
  <c r="F78" i="3"/>
  <c r="G78" i="3"/>
  <c r="H78" i="3"/>
  <c r="M78" i="3"/>
  <c r="E79" i="3"/>
  <c r="E78" i="3" s="1"/>
  <c r="F187" i="3"/>
  <c r="G187" i="3"/>
  <c r="H187" i="3"/>
  <c r="M187" i="3"/>
  <c r="E189" i="3"/>
  <c r="E187" i="3" s="1"/>
  <c r="H236" i="3"/>
  <c r="H234" i="3" s="1"/>
  <c r="H233" i="3" s="1"/>
  <c r="H205" i="3"/>
  <c r="H203" i="3" s="1"/>
  <c r="H202" i="3" s="1"/>
  <c r="E272" i="3"/>
  <c r="H273" i="3"/>
  <c r="E170" i="3"/>
  <c r="N170" i="3" s="1"/>
  <c r="H171" i="3"/>
  <c r="H169" i="3" s="1"/>
  <c r="H168" i="3" s="1"/>
  <c r="H148" i="3"/>
  <c r="H146" i="3" s="1"/>
  <c r="H145" i="3" s="1"/>
  <c r="F234" i="3"/>
  <c r="G234" i="3"/>
  <c r="M234" i="3"/>
  <c r="E235" i="3"/>
  <c r="N235" i="3" s="1"/>
  <c r="F203" i="3"/>
  <c r="G203" i="3"/>
  <c r="M203" i="3"/>
  <c r="E204" i="3"/>
  <c r="N204" i="3" s="1"/>
  <c r="F169" i="3"/>
  <c r="G169" i="3"/>
  <c r="M169" i="3"/>
  <c r="F146" i="3"/>
  <c r="G146" i="3"/>
  <c r="M146" i="3"/>
  <c r="E147" i="3"/>
  <c r="N147" i="3" s="1"/>
  <c r="E114" i="3"/>
  <c r="N114" i="3" s="1"/>
  <c r="F93" i="3"/>
  <c r="G93" i="3"/>
  <c r="H93" i="3"/>
  <c r="E94" i="3"/>
  <c r="N94" i="3" s="1"/>
  <c r="H57" i="3"/>
  <c r="M57" i="3"/>
  <c r="E59" i="3"/>
  <c r="N59" i="3" s="1"/>
  <c r="F36" i="3"/>
  <c r="G36" i="3"/>
  <c r="H36" i="3"/>
  <c r="M36" i="3"/>
  <c r="E37" i="3"/>
  <c r="N37" i="3" s="1"/>
  <c r="E206" i="3"/>
  <c r="F113" i="3"/>
  <c r="E116" i="3"/>
  <c r="N116" i="3" s="1"/>
  <c r="E285" i="3"/>
  <c r="N285" i="3" s="1"/>
  <c r="F283" i="3"/>
  <c r="F282" i="3" s="1"/>
  <c r="G283" i="3"/>
  <c r="G282" i="3" s="1"/>
  <c r="H283" i="3"/>
  <c r="H282" i="3" s="1"/>
  <c r="M283" i="3"/>
  <c r="M282" i="3" s="1"/>
  <c r="F246" i="3"/>
  <c r="F245" i="3" s="1"/>
  <c r="G246" i="3"/>
  <c r="G245" i="3" s="1"/>
  <c r="H246" i="3"/>
  <c r="H245" i="3" s="1"/>
  <c r="M246" i="3"/>
  <c r="M245" i="3" s="1"/>
  <c r="E248" i="3"/>
  <c r="E246" i="3" s="1"/>
  <c r="E245" i="3" s="1"/>
  <c r="E128" i="3"/>
  <c r="E127" i="3" s="1"/>
  <c r="G126" i="3"/>
  <c r="H126" i="3"/>
  <c r="M126" i="3"/>
  <c r="G127" i="3"/>
  <c r="H127" i="3"/>
  <c r="M127" i="3"/>
  <c r="E72" i="3"/>
  <c r="N72" i="3" s="1"/>
  <c r="G70" i="3"/>
  <c r="H70" i="3"/>
  <c r="M70" i="3"/>
  <c r="G71" i="3"/>
  <c r="H71" i="3"/>
  <c r="M71" i="3"/>
  <c r="E159" i="3"/>
  <c r="E158" i="3" s="1"/>
  <c r="G157" i="3"/>
  <c r="H157" i="3"/>
  <c r="M157" i="3"/>
  <c r="G158" i="3"/>
  <c r="H158" i="3"/>
  <c r="M158" i="3"/>
  <c r="E281" i="3"/>
  <c r="E280" i="3" s="1"/>
  <c r="E279" i="3" s="1"/>
  <c r="M280" i="3"/>
  <c r="M279" i="3" s="1"/>
  <c r="H280" i="3"/>
  <c r="H279" i="3" s="1"/>
  <c r="G280" i="3"/>
  <c r="G279" i="3" s="1"/>
  <c r="F280" i="3"/>
  <c r="F279" i="3" s="1"/>
  <c r="E244" i="3"/>
  <c r="E243" i="3" s="1"/>
  <c r="E242" i="3" s="1"/>
  <c r="M243" i="3"/>
  <c r="M242" i="3" s="1"/>
  <c r="H243" i="3"/>
  <c r="H242" i="3" s="1"/>
  <c r="G243" i="3"/>
  <c r="G242" i="3" s="1"/>
  <c r="F243" i="3"/>
  <c r="F242" i="3" s="1"/>
  <c r="E213" i="3"/>
  <c r="E212" i="3" s="1"/>
  <c r="E211" i="3" s="1"/>
  <c r="M212" i="3"/>
  <c r="M211" i="3" s="1"/>
  <c r="M210" i="3" s="1"/>
  <c r="M209" i="3" s="1"/>
  <c r="H212" i="3"/>
  <c r="H211" i="3" s="1"/>
  <c r="H210" i="3" s="1"/>
  <c r="H209" i="3" s="1"/>
  <c r="G212" i="3"/>
  <c r="G211" i="3" s="1"/>
  <c r="G210" i="3" s="1"/>
  <c r="G209" i="3" s="1"/>
  <c r="F212" i="3"/>
  <c r="F211" i="3" s="1"/>
  <c r="E179" i="3"/>
  <c r="E178" i="3" s="1"/>
  <c r="E177" i="3" s="1"/>
  <c r="M178" i="3"/>
  <c r="M177" i="3" s="1"/>
  <c r="M176" i="3" s="1"/>
  <c r="M175" i="3" s="1"/>
  <c r="H178" i="3"/>
  <c r="H177" i="3" s="1"/>
  <c r="H176" i="3" s="1"/>
  <c r="H175" i="3" s="1"/>
  <c r="G178" i="3"/>
  <c r="G177" i="3" s="1"/>
  <c r="G176" i="3" s="1"/>
  <c r="G175" i="3" s="1"/>
  <c r="F178" i="3"/>
  <c r="F177" i="3" s="1"/>
  <c r="E156" i="3"/>
  <c r="E155" i="3" s="1"/>
  <c r="E154" i="3" s="1"/>
  <c r="M155" i="3"/>
  <c r="M154" i="3" s="1"/>
  <c r="H155" i="3"/>
  <c r="H154" i="3" s="1"/>
  <c r="G155" i="3"/>
  <c r="G154" i="3" s="1"/>
  <c r="F155" i="3"/>
  <c r="F154" i="3" s="1"/>
  <c r="E125" i="3"/>
  <c r="E124" i="3" s="1"/>
  <c r="E123" i="3" s="1"/>
  <c r="M124" i="3"/>
  <c r="M123" i="3" s="1"/>
  <c r="M122" i="3" s="1"/>
  <c r="M121" i="3" s="1"/>
  <c r="H124" i="3"/>
  <c r="H123" i="3" s="1"/>
  <c r="G124" i="3"/>
  <c r="G123" i="3" s="1"/>
  <c r="F124" i="3"/>
  <c r="F123" i="3" s="1"/>
  <c r="E103" i="3"/>
  <c r="E102" i="3" s="1"/>
  <c r="E101" i="3" s="1"/>
  <c r="M102" i="3"/>
  <c r="M101" i="3" s="1"/>
  <c r="M100" i="3" s="1"/>
  <c r="M99" i="3" s="1"/>
  <c r="H102" i="3"/>
  <c r="H101" i="3" s="1"/>
  <c r="H100" i="3" s="1"/>
  <c r="H99" i="3" s="1"/>
  <c r="G102" i="3"/>
  <c r="G101" i="3" s="1"/>
  <c r="G100" i="3" s="1"/>
  <c r="G99" i="3" s="1"/>
  <c r="F102" i="3"/>
  <c r="F101" i="3" s="1"/>
  <c r="E69" i="3"/>
  <c r="E68" i="3" s="1"/>
  <c r="E67" i="3" s="1"/>
  <c r="M68" i="3"/>
  <c r="M67" i="3" s="1"/>
  <c r="H68" i="3"/>
  <c r="H67" i="3" s="1"/>
  <c r="G68" i="3"/>
  <c r="G67" i="3" s="1"/>
  <c r="F68" i="3"/>
  <c r="F67" i="3" s="1"/>
  <c r="H16" i="3"/>
  <c r="E45" i="3"/>
  <c r="E44" i="3" s="1"/>
  <c r="E43" i="3" s="1"/>
  <c r="M44" i="3"/>
  <c r="M43" i="3" s="1"/>
  <c r="M42" i="3" s="1"/>
  <c r="M41" i="3" s="1"/>
  <c r="H44" i="3"/>
  <c r="H43" i="3" s="1"/>
  <c r="H42" i="3" s="1"/>
  <c r="H41" i="3" s="1"/>
  <c r="G44" i="3"/>
  <c r="G43" i="3" s="1"/>
  <c r="G42" i="3" s="1"/>
  <c r="G41" i="3" s="1"/>
  <c r="F44" i="3"/>
  <c r="F43" i="3" s="1"/>
  <c r="F12" i="3"/>
  <c r="F11" i="3" s="1"/>
  <c r="G12" i="3"/>
  <c r="G11" i="3" s="1"/>
  <c r="G10" i="3" s="1"/>
  <c r="G9" i="3" s="1"/>
  <c r="H12" i="3"/>
  <c r="H11" i="3" s="1"/>
  <c r="H10" i="3" s="1"/>
  <c r="M12" i="3"/>
  <c r="M11" i="3" s="1"/>
  <c r="M10" i="3" s="1"/>
  <c r="E13" i="3"/>
  <c r="E12" i="3" s="1"/>
  <c r="E11" i="3" s="1"/>
  <c r="N421" i="3"/>
  <c r="M420" i="3"/>
  <c r="G420" i="3"/>
  <c r="G419" i="3" s="1"/>
  <c r="G418" i="3" s="1"/>
  <c r="F420" i="3"/>
  <c r="F419" i="3" s="1"/>
  <c r="F418" i="3" s="1"/>
  <c r="E420" i="3"/>
  <c r="M419" i="3"/>
  <c r="M418" i="3" s="1"/>
  <c r="N417" i="3"/>
  <c r="F415" i="3"/>
  <c r="F414" i="3" s="1"/>
  <c r="F413" i="3" s="1"/>
  <c r="E416" i="3"/>
  <c r="N416" i="3" s="1"/>
  <c r="M415" i="3"/>
  <c r="M414" i="3" s="1"/>
  <c r="M413" i="3" s="1"/>
  <c r="G415" i="3"/>
  <c r="G414" i="3" s="1"/>
  <c r="G413" i="3" s="1"/>
  <c r="N412" i="3"/>
  <c r="M411" i="3"/>
  <c r="G411" i="3"/>
  <c r="G410" i="3" s="1"/>
  <c r="G409" i="3" s="1"/>
  <c r="G408" i="3" s="1"/>
  <c r="F411" i="3"/>
  <c r="F410" i="3" s="1"/>
  <c r="F409" i="3" s="1"/>
  <c r="F408" i="3" s="1"/>
  <c r="E411" i="3"/>
  <c r="M410" i="3"/>
  <c r="M409" i="3" s="1"/>
  <c r="N402" i="3"/>
  <c r="M401" i="3"/>
  <c r="G401" i="3"/>
  <c r="F401" i="3"/>
  <c r="E401" i="3"/>
  <c r="N397" i="3"/>
  <c r="F396" i="3"/>
  <c r="F395" i="3" s="1"/>
  <c r="F394" i="3" s="1"/>
  <c r="F393" i="3" s="1"/>
  <c r="E396" i="3"/>
  <c r="N396" i="3" s="1"/>
  <c r="M394" i="3"/>
  <c r="M393" i="3" s="1"/>
  <c r="G394" i="3"/>
  <c r="G393" i="3" s="1"/>
  <c r="M390" i="3"/>
  <c r="M389" i="3" s="1"/>
  <c r="M387" i="3"/>
  <c r="M386" i="3" s="1"/>
  <c r="G387" i="3"/>
  <c r="G386" i="3" s="1"/>
  <c r="G385" i="3" s="1"/>
  <c r="G384" i="3" s="1"/>
  <c r="F387" i="3"/>
  <c r="F386" i="3" s="1"/>
  <c r="F385" i="3" s="1"/>
  <c r="F384" i="3" s="1"/>
  <c r="M379" i="3"/>
  <c r="M377" i="3"/>
  <c r="G377" i="3"/>
  <c r="F377" i="3"/>
  <c r="M376" i="3"/>
  <c r="M375" i="3" s="1"/>
  <c r="G376" i="3"/>
  <c r="G375" i="3" s="1"/>
  <c r="G374" i="3" s="1"/>
  <c r="F376" i="3"/>
  <c r="F375" i="3" s="1"/>
  <c r="F374" i="3" s="1"/>
  <c r="N372" i="3"/>
  <c r="F371" i="3"/>
  <c r="F370" i="3" s="1"/>
  <c r="F369" i="3" s="1"/>
  <c r="F368" i="3" s="1"/>
  <c r="E371" i="3"/>
  <c r="E370" i="3" s="1"/>
  <c r="E369" i="3" s="1"/>
  <c r="E368" i="3" s="1"/>
  <c r="M370" i="3"/>
  <c r="M369" i="3" s="1"/>
  <c r="G370" i="3"/>
  <c r="G369" i="3" s="1"/>
  <c r="G368" i="3" s="1"/>
  <c r="M366" i="3"/>
  <c r="G366" i="3"/>
  <c r="F366" i="3"/>
  <c r="M365" i="3"/>
  <c r="M364" i="3" s="1"/>
  <c r="G365" i="3"/>
  <c r="G364" i="3" s="1"/>
  <c r="G363" i="3" s="1"/>
  <c r="F365" i="3"/>
  <c r="F364" i="3" s="1"/>
  <c r="F363" i="3" s="1"/>
  <c r="M359" i="3"/>
  <c r="M358" i="3" s="1"/>
  <c r="G359" i="3"/>
  <c r="G358" i="3" s="1"/>
  <c r="G357" i="3" s="1"/>
  <c r="F359" i="3"/>
  <c r="F358" i="3" s="1"/>
  <c r="F357" i="3" s="1"/>
  <c r="M355" i="3"/>
  <c r="G355" i="3"/>
  <c r="N354" i="3"/>
  <c r="M353" i="3"/>
  <c r="M352" i="3" s="1"/>
  <c r="G353" i="3"/>
  <c r="G352" i="3" s="1"/>
  <c r="F353" i="3"/>
  <c r="F352" i="3" s="1"/>
  <c r="E353" i="3"/>
  <c r="M350" i="3"/>
  <c r="G350" i="3"/>
  <c r="F350" i="3"/>
  <c r="M340" i="3"/>
  <c r="G340" i="3"/>
  <c r="M339" i="3"/>
  <c r="M338" i="3" s="1"/>
  <c r="M337" i="3" s="1"/>
  <c r="G339" i="3"/>
  <c r="G338" i="3" s="1"/>
  <c r="G337" i="3" s="1"/>
  <c r="M330" i="3"/>
  <c r="M328" i="3" s="1"/>
  <c r="G330" i="3"/>
  <c r="G328" i="3" s="1"/>
  <c r="F330" i="3"/>
  <c r="F329" i="3" s="1"/>
  <c r="G326" i="3"/>
  <c r="F325" i="3"/>
  <c r="E322" i="3"/>
  <c r="E321" i="3" s="1"/>
  <c r="G321" i="3"/>
  <c r="F321" i="3"/>
  <c r="E320" i="3"/>
  <c r="E319" i="3" s="1"/>
  <c r="G319" i="3"/>
  <c r="F319" i="3"/>
  <c r="E318" i="3"/>
  <c r="E317" i="3" s="1"/>
  <c r="G317" i="3"/>
  <c r="F317" i="3"/>
  <c r="M312" i="3"/>
  <c r="M311" i="3" s="1"/>
  <c r="G311" i="3"/>
  <c r="F311" i="3"/>
  <c r="E311" i="3"/>
  <c r="E307" i="3"/>
  <c r="N307" i="3" s="1"/>
  <c r="E306" i="3"/>
  <c r="N306" i="3" s="1"/>
  <c r="M305" i="3"/>
  <c r="G305" i="3"/>
  <c r="F305" i="3"/>
  <c r="N303" i="3"/>
  <c r="F302" i="3"/>
  <c r="F301" i="3" s="1"/>
  <c r="E302" i="3"/>
  <c r="N302" i="3" s="1"/>
  <c r="N300" i="3"/>
  <c r="F299" i="3"/>
  <c r="F298" i="3" s="1"/>
  <c r="E299" i="3"/>
  <c r="N299" i="3" s="1"/>
  <c r="F293" i="3"/>
  <c r="N294" i="3"/>
  <c r="N291" i="3"/>
  <c r="N287" i="3"/>
  <c r="F286" i="3"/>
  <c r="E286" i="3"/>
  <c r="N286" i="3" s="1"/>
  <c r="N284" i="3"/>
  <c r="M276" i="3"/>
  <c r="M275" i="3" s="1"/>
  <c r="G276" i="3"/>
  <c r="G275" i="3" s="1"/>
  <c r="F275" i="3"/>
  <c r="N268" i="3"/>
  <c r="N267" i="3"/>
  <c r="M266" i="3"/>
  <c r="M265" i="3" s="1"/>
  <c r="G266" i="3"/>
  <c r="G265" i="3" s="1"/>
  <c r="F266" i="3"/>
  <c r="F265" i="3" s="1"/>
  <c r="E266" i="3"/>
  <c r="E265" i="3" s="1"/>
  <c r="N261" i="3"/>
  <c r="F260" i="3"/>
  <c r="F259" i="3" s="1"/>
  <c r="E260" i="3"/>
  <c r="N260" i="3" s="1"/>
  <c r="N254" i="3"/>
  <c r="N250" i="3"/>
  <c r="F249" i="3"/>
  <c r="E249" i="3"/>
  <c r="N249" i="3" s="1"/>
  <c r="N247" i="3"/>
  <c r="E239" i="3"/>
  <c r="E238" i="3"/>
  <c r="N238" i="3" s="1"/>
  <c r="M237" i="3"/>
  <c r="G237" i="3"/>
  <c r="F237" i="3"/>
  <c r="N224" i="3"/>
  <c r="N219" i="3"/>
  <c r="F218" i="3"/>
  <c r="E218" i="3"/>
  <c r="N218" i="3" s="1"/>
  <c r="N216" i="3"/>
  <c r="F215" i="3"/>
  <c r="F214" i="3" s="1"/>
  <c r="E215" i="3"/>
  <c r="E214" i="3" s="1"/>
  <c r="E208" i="3"/>
  <c r="N208" i="3" s="1"/>
  <c r="M207" i="3"/>
  <c r="G207" i="3"/>
  <c r="F207" i="3"/>
  <c r="N200" i="3"/>
  <c r="N197" i="3"/>
  <c r="F196" i="3"/>
  <c r="E196" i="3"/>
  <c r="N196" i="3" s="1"/>
  <c r="N192" i="3"/>
  <c r="F191" i="3"/>
  <c r="F190" i="3" s="1"/>
  <c r="E191" i="3"/>
  <c r="E190" i="3" s="1"/>
  <c r="N188" i="3"/>
  <c r="N184" i="3"/>
  <c r="F183" i="3"/>
  <c r="E183" i="3"/>
  <c r="N183" i="3" s="1"/>
  <c r="N182" i="3"/>
  <c r="F181" i="3"/>
  <c r="F180" i="3" s="1"/>
  <c r="E181" i="3"/>
  <c r="N181" i="3" s="1"/>
  <c r="E174" i="3"/>
  <c r="E173" i="3"/>
  <c r="M172" i="3"/>
  <c r="G172" i="3"/>
  <c r="F172" i="3"/>
  <c r="N166" i="3"/>
  <c r="F165" i="3"/>
  <c r="F164" i="3" s="1"/>
  <c r="F163" i="3" s="1"/>
  <c r="F162" i="3" s="1"/>
  <c r="E165" i="3"/>
  <c r="N165" i="3" s="1"/>
  <c r="N161" i="3"/>
  <c r="F160" i="3"/>
  <c r="E160" i="3"/>
  <c r="N160" i="3" s="1"/>
  <c r="F158" i="3"/>
  <c r="F157" i="3"/>
  <c r="E151" i="3"/>
  <c r="E150" i="3"/>
  <c r="N150" i="3" s="1"/>
  <c r="M149" i="3"/>
  <c r="G149" i="3"/>
  <c r="F149" i="3"/>
  <c r="N143" i="3"/>
  <c r="E141" i="3"/>
  <c r="F136" i="3"/>
  <c r="F135" i="3" s="1"/>
  <c r="E136" i="3"/>
  <c r="E135" i="3" s="1"/>
  <c r="N134" i="3"/>
  <c r="F133" i="3"/>
  <c r="E133" i="3"/>
  <c r="N133" i="3" s="1"/>
  <c r="N130" i="3"/>
  <c r="F129" i="3"/>
  <c r="E129" i="3"/>
  <c r="N129" i="3" s="1"/>
  <c r="F127" i="3"/>
  <c r="F126" i="3"/>
  <c r="M120" i="3"/>
  <c r="E120" i="3"/>
  <c r="M119" i="3"/>
  <c r="E119" i="3"/>
  <c r="E118" i="3"/>
  <c r="N118" i="3" s="1"/>
  <c r="G117" i="3"/>
  <c r="G112" i="3" s="1"/>
  <c r="F117" i="3"/>
  <c r="N105" i="3"/>
  <c r="F104" i="3"/>
  <c r="E104" i="3"/>
  <c r="N104" i="3" s="1"/>
  <c r="E98" i="3"/>
  <c r="E97" i="3"/>
  <c r="M96" i="3"/>
  <c r="G96" i="3"/>
  <c r="F96" i="3"/>
  <c r="E89" i="3"/>
  <c r="E88" i="3" s="1"/>
  <c r="E87" i="3" s="1"/>
  <c r="M88" i="3"/>
  <c r="M87" i="3" s="1"/>
  <c r="G88" i="3"/>
  <c r="G87" i="3" s="1"/>
  <c r="F88" i="3"/>
  <c r="F87" i="3" s="1"/>
  <c r="N86" i="3"/>
  <c r="F85" i="3"/>
  <c r="F84" i="3" s="1"/>
  <c r="E85" i="3"/>
  <c r="E84" i="3" s="1"/>
  <c r="N84" i="3" s="1"/>
  <c r="N75" i="3"/>
  <c r="F74" i="3"/>
  <c r="E74" i="3"/>
  <c r="N74" i="3" s="1"/>
  <c r="F71" i="3"/>
  <c r="F70" i="3"/>
  <c r="E64" i="3"/>
  <c r="N64" i="3" s="1"/>
  <c r="E63" i="3"/>
  <c r="N63" i="3" s="1"/>
  <c r="G62" i="3"/>
  <c r="G443" i="3" s="1"/>
  <c r="F62" i="3"/>
  <c r="N60" i="3"/>
  <c r="N50" i="3"/>
  <c r="F49" i="3"/>
  <c r="E49" i="3"/>
  <c r="N49" i="3" s="1"/>
  <c r="N48" i="3"/>
  <c r="F47" i="3"/>
  <c r="E47" i="3"/>
  <c r="N47" i="3" s="1"/>
  <c r="F46" i="3"/>
  <c r="E46" i="3"/>
  <c r="N46" i="3" s="1"/>
  <c r="N40" i="3"/>
  <c r="F39" i="3"/>
  <c r="E39" i="3"/>
  <c r="N39" i="3" s="1"/>
  <c r="N33" i="3"/>
  <c r="M32" i="3"/>
  <c r="F32" i="3"/>
  <c r="E32" i="3"/>
  <c r="N31" i="3"/>
  <c r="N30" i="3"/>
  <c r="N29" i="3"/>
  <c r="E28" i="3"/>
  <c r="N28" i="3" s="1"/>
  <c r="M27" i="3"/>
  <c r="G27" i="3"/>
  <c r="G26" i="3" s="1"/>
  <c r="F27" i="3"/>
  <c r="N25" i="3"/>
  <c r="F24" i="3"/>
  <c r="F23" i="3" s="1"/>
  <c r="E24" i="3"/>
  <c r="N24" i="3" s="1"/>
  <c r="F21" i="3"/>
  <c r="F20" i="3" s="1"/>
  <c r="E21" i="3"/>
  <c r="N21" i="3" s="1"/>
  <c r="N19" i="3"/>
  <c r="F18" i="3"/>
  <c r="E18" i="3"/>
  <c r="N18" i="3" s="1"/>
  <c r="N15" i="3"/>
  <c r="F14" i="3"/>
  <c r="E14" i="3"/>
  <c r="N14" i="3" s="1"/>
  <c r="J326" i="3" l="1"/>
  <c r="J325" i="3" s="1"/>
  <c r="J316" i="3" s="1"/>
  <c r="J315" i="3" s="1"/>
  <c r="J314" i="3" s="1"/>
  <c r="L326" i="3"/>
  <c r="L325" i="3" s="1"/>
  <c r="L316" i="3" s="1"/>
  <c r="L315" i="3" s="1"/>
  <c r="L314" i="3" s="1"/>
  <c r="L7" i="3" s="1"/>
  <c r="K326" i="3"/>
  <c r="K325" i="3" s="1"/>
  <c r="K316" i="3" s="1"/>
  <c r="K315" i="3" s="1"/>
  <c r="K314" i="3" s="1"/>
  <c r="K7" i="3" s="1"/>
  <c r="M326" i="3"/>
  <c r="J7" i="3"/>
  <c r="H35" i="3"/>
  <c r="H34" i="3" s="1"/>
  <c r="N272" i="3"/>
  <c r="H51" i="3"/>
  <c r="G51" i="3"/>
  <c r="M92" i="3"/>
  <c r="M91" i="3" s="1"/>
  <c r="H9" i="3"/>
  <c r="M35" i="3"/>
  <c r="M442" i="3"/>
  <c r="G35" i="3"/>
  <c r="G442" i="3"/>
  <c r="H271" i="3"/>
  <c r="H442" i="3" s="1"/>
  <c r="M51" i="3"/>
  <c r="F316" i="3"/>
  <c r="F315" i="3" s="1"/>
  <c r="F314" i="3" s="1"/>
  <c r="E355" i="3"/>
  <c r="N355" i="3" s="1"/>
  <c r="G92" i="3"/>
  <c r="G91" i="3" s="1"/>
  <c r="H430" i="3"/>
  <c r="H429" i="3" s="1"/>
  <c r="E330" i="3"/>
  <c r="E329" i="3" s="1"/>
  <c r="E382" i="3"/>
  <c r="E387" i="3"/>
  <c r="E386" i="3" s="1"/>
  <c r="E385" i="3" s="1"/>
  <c r="E384" i="3" s="1"/>
  <c r="F443" i="3"/>
  <c r="E404" i="3"/>
  <c r="E403" i="3" s="1"/>
  <c r="N403" i="3" s="1"/>
  <c r="F442" i="3"/>
  <c r="E391" i="3"/>
  <c r="N391" i="3" s="1"/>
  <c r="F430" i="3"/>
  <c r="F429" i="3" s="1"/>
  <c r="E58" i="3"/>
  <c r="F112" i="3"/>
  <c r="E157" i="3"/>
  <c r="E153" i="3" s="1"/>
  <c r="N159" i="3"/>
  <c r="E350" i="3"/>
  <c r="N350" i="3" s="1"/>
  <c r="E381" i="3"/>
  <c r="N381" i="3" s="1"/>
  <c r="E283" i="3"/>
  <c r="N283" i="3" s="1"/>
  <c r="E359" i="3"/>
  <c r="E358" i="3" s="1"/>
  <c r="E357" i="3" s="1"/>
  <c r="E376" i="3"/>
  <c r="E375" i="3" s="1"/>
  <c r="E374" i="3" s="1"/>
  <c r="E377" i="3"/>
  <c r="N377" i="3" s="1"/>
  <c r="F57" i="3"/>
  <c r="G430" i="3"/>
  <c r="G429" i="3" s="1"/>
  <c r="H426" i="3"/>
  <c r="H425" i="3" s="1"/>
  <c r="G425" i="3"/>
  <c r="M426" i="3"/>
  <c r="M425" i="3" s="1"/>
  <c r="F425" i="3"/>
  <c r="E425" i="3"/>
  <c r="E27" i="3"/>
  <c r="E26" i="3" s="1"/>
  <c r="M329" i="3"/>
  <c r="G332" i="3"/>
  <c r="N335" i="3"/>
  <c r="H220" i="3"/>
  <c r="H201" i="3" s="1"/>
  <c r="H91" i="3"/>
  <c r="E340" i="3"/>
  <c r="E110" i="3"/>
  <c r="N110" i="3" s="1"/>
  <c r="M334" i="3"/>
  <c r="M333" i="3" s="1"/>
  <c r="M332" i="3" s="1"/>
  <c r="E139" i="3"/>
  <c r="N139" i="3" s="1"/>
  <c r="N223" i="3"/>
  <c r="E334" i="3"/>
  <c r="E333" i="3" s="1"/>
  <c r="E431" i="3"/>
  <c r="E365" i="3"/>
  <c r="E364" i="3" s="1"/>
  <c r="E363" i="3" s="1"/>
  <c r="E362" i="3" s="1"/>
  <c r="E366" i="3"/>
  <c r="E339" i="3"/>
  <c r="E338" i="3" s="1"/>
  <c r="E337" i="3" s="1"/>
  <c r="N337" i="3" s="1"/>
  <c r="M220" i="3"/>
  <c r="G220" i="3"/>
  <c r="F339" i="3"/>
  <c r="F338" i="3" s="1"/>
  <c r="F337" i="3" s="1"/>
  <c r="F332" i="3" s="1"/>
  <c r="F340" i="3"/>
  <c r="N229" i="3"/>
  <c r="N230" i="3"/>
  <c r="F92" i="3"/>
  <c r="M186" i="3"/>
  <c r="M185" i="3" s="1"/>
  <c r="H122" i="3"/>
  <c r="H121" i="3" s="1"/>
  <c r="E55" i="3"/>
  <c r="E54" i="3" s="1"/>
  <c r="N54" i="3" s="1"/>
  <c r="N127" i="3"/>
  <c r="E186" i="3"/>
  <c r="M66" i="3"/>
  <c r="M65" i="3" s="1"/>
  <c r="M153" i="3"/>
  <c r="M152" i="3" s="1"/>
  <c r="G186" i="3"/>
  <c r="G185" i="3" s="1"/>
  <c r="N312" i="3"/>
  <c r="F186" i="3"/>
  <c r="F100" i="3"/>
  <c r="F99" i="3" s="1"/>
  <c r="G373" i="3"/>
  <c r="E434" i="3"/>
  <c r="E148" i="3"/>
  <c r="E273" i="3"/>
  <c r="E271" i="3" s="1"/>
  <c r="N187" i="3"/>
  <c r="G77" i="3"/>
  <c r="G76" i="3" s="1"/>
  <c r="H193" i="3"/>
  <c r="H186" i="3" s="1"/>
  <c r="H185" i="3" s="1"/>
  <c r="N32" i="3"/>
  <c r="E207" i="3"/>
  <c r="N207" i="3" s="1"/>
  <c r="N89" i="3"/>
  <c r="F122" i="3"/>
  <c r="F121" i="3" s="1"/>
  <c r="F210" i="3"/>
  <c r="F209" i="3" s="1"/>
  <c r="E305" i="3"/>
  <c r="E304" i="3" s="1"/>
  <c r="F252" i="3"/>
  <c r="F251" i="3" s="1"/>
  <c r="F132" i="3"/>
  <c r="N311" i="3"/>
  <c r="F407" i="3"/>
  <c r="G153" i="3"/>
  <c r="G152" i="3" s="1"/>
  <c r="G241" i="3"/>
  <c r="G240" i="3" s="1"/>
  <c r="M252" i="3"/>
  <c r="E227" i="3"/>
  <c r="F145" i="3"/>
  <c r="F221" i="3"/>
  <c r="F220" i="3" s="1"/>
  <c r="N199" i="3"/>
  <c r="G252" i="3"/>
  <c r="G251" i="3" s="1"/>
  <c r="E62" i="3"/>
  <c r="N62" i="3" s="1"/>
  <c r="E126" i="3"/>
  <c r="N126" i="3" s="1"/>
  <c r="F153" i="3"/>
  <c r="F152" i="3" s="1"/>
  <c r="H66" i="3"/>
  <c r="H65" i="3" s="1"/>
  <c r="H56" i="3" s="1"/>
  <c r="M241" i="3"/>
  <c r="M240" i="3" s="1"/>
  <c r="M145" i="3"/>
  <c r="M77" i="3"/>
  <c r="M76" i="3" s="1"/>
  <c r="H139" i="3"/>
  <c r="H138" i="3" s="1"/>
  <c r="H132" i="3" s="1"/>
  <c r="H263" i="3"/>
  <c r="H262" i="3" s="1"/>
  <c r="H252" i="3" s="1"/>
  <c r="H251" i="3" s="1"/>
  <c r="N128" i="3"/>
  <c r="E210" i="3"/>
  <c r="E326" i="3"/>
  <c r="E325" i="3" s="1"/>
  <c r="E316" i="3" s="1"/>
  <c r="E395" i="3"/>
  <c r="E394" i="3" s="1"/>
  <c r="E393" i="3" s="1"/>
  <c r="N393" i="3" s="1"/>
  <c r="M400" i="3"/>
  <c r="M399" i="3" s="1"/>
  <c r="F66" i="3"/>
  <c r="F65" i="3" s="1"/>
  <c r="E96" i="3"/>
  <c r="N96" i="3" s="1"/>
  <c r="E117" i="3"/>
  <c r="N158" i="3"/>
  <c r="F176" i="3"/>
  <c r="F175" i="3" s="1"/>
  <c r="F195" i="3"/>
  <c r="G407" i="3"/>
  <c r="G66" i="3"/>
  <c r="G65" i="3" s="1"/>
  <c r="G122" i="3"/>
  <c r="G121" i="3" s="1"/>
  <c r="G111" i="3" s="1"/>
  <c r="E36" i="3"/>
  <c r="F77" i="3"/>
  <c r="F76" i="3" s="1"/>
  <c r="N263" i="3"/>
  <c r="N264" i="3"/>
  <c r="N140" i="3"/>
  <c r="N81" i="3"/>
  <c r="H77" i="3"/>
  <c r="N257" i="3"/>
  <c r="N256" i="3"/>
  <c r="M26" i="3"/>
  <c r="F42" i="3"/>
  <c r="F41" i="3" s="1"/>
  <c r="N136" i="3"/>
  <c r="E149" i="3"/>
  <c r="N149" i="3" s="1"/>
  <c r="N265" i="3"/>
  <c r="F304" i="3"/>
  <c r="N353" i="3"/>
  <c r="N411" i="3"/>
  <c r="H153" i="3"/>
  <c r="H152" i="3" s="1"/>
  <c r="H144" i="3" s="1"/>
  <c r="H241" i="3"/>
  <c r="H240" i="3" s="1"/>
  <c r="M278" i="3"/>
  <c r="M277" i="3" s="1"/>
  <c r="F168" i="3"/>
  <c r="F202" i="3"/>
  <c r="F233" i="3"/>
  <c r="E171" i="3"/>
  <c r="N171" i="3" s="1"/>
  <c r="E255" i="3"/>
  <c r="E253" i="3" s="1"/>
  <c r="N253" i="3" s="1"/>
  <c r="N248" i="3"/>
  <c r="F278" i="3"/>
  <c r="F277" i="3" s="1"/>
  <c r="F35" i="3"/>
  <c r="G168" i="3"/>
  <c r="G202" i="3"/>
  <c r="G233" i="3"/>
  <c r="F270" i="3"/>
  <c r="E20" i="3"/>
  <c r="N20" i="3" s="1"/>
  <c r="F26" i="3"/>
  <c r="N191" i="3"/>
  <c r="N215" i="3"/>
  <c r="E276" i="3"/>
  <c r="N276" i="3" s="1"/>
  <c r="G349" i="3"/>
  <c r="G348" i="3" s="1"/>
  <c r="G347" i="3" s="1"/>
  <c r="F362" i="3"/>
  <c r="F241" i="3"/>
  <c r="F240" i="3" s="1"/>
  <c r="G278" i="3"/>
  <c r="G277" i="3" s="1"/>
  <c r="E93" i="3"/>
  <c r="N93" i="3" s="1"/>
  <c r="G145" i="3"/>
  <c r="M168" i="3"/>
  <c r="M202" i="3"/>
  <c r="M233" i="3"/>
  <c r="G270" i="3"/>
  <c r="E205" i="3"/>
  <c r="F289" i="3"/>
  <c r="N85" i="3"/>
  <c r="M117" i="3"/>
  <c r="M112" i="3" s="1"/>
  <c r="M111" i="3" s="1"/>
  <c r="H278" i="3"/>
  <c r="H277" i="3" s="1"/>
  <c r="M270" i="3"/>
  <c r="N290" i="3"/>
  <c r="E236" i="3"/>
  <c r="E113" i="3"/>
  <c r="N245" i="3"/>
  <c r="E241" i="3"/>
  <c r="N246" i="3"/>
  <c r="E71" i="3"/>
  <c r="N71" i="3" s="1"/>
  <c r="E70" i="3"/>
  <c r="E66" i="3" s="1"/>
  <c r="E65" i="3" s="1"/>
  <c r="G57" i="3"/>
  <c r="E164" i="3"/>
  <c r="E237" i="3"/>
  <c r="F17" i="3"/>
  <c r="E80" i="3"/>
  <c r="N97" i="3"/>
  <c r="E293" i="3"/>
  <c r="N293" i="3" s="1"/>
  <c r="E301" i="3"/>
  <c r="N301" i="3" s="1"/>
  <c r="M304" i="3"/>
  <c r="M288" i="3" s="1"/>
  <c r="G325" i="3"/>
  <c r="G316" i="3" s="1"/>
  <c r="G315" i="3" s="1"/>
  <c r="G314" i="3" s="1"/>
  <c r="F400" i="3"/>
  <c r="F399" i="3" s="1"/>
  <c r="F398" i="3" s="1"/>
  <c r="M34" i="3"/>
  <c r="E172" i="3"/>
  <c r="N172" i="3" s="1"/>
  <c r="E259" i="3"/>
  <c r="N259" i="3" s="1"/>
  <c r="E262" i="3"/>
  <c r="G304" i="3"/>
  <c r="G288" i="3" s="1"/>
  <c r="N318" i="3"/>
  <c r="N320" i="3"/>
  <c r="N322" i="3"/>
  <c r="G400" i="3"/>
  <c r="G399" i="3" s="1"/>
  <c r="G398" i="3" s="1"/>
  <c r="N420" i="3"/>
  <c r="E10" i="3"/>
  <c r="F10" i="3"/>
  <c r="E42" i="3"/>
  <c r="N42" i="3" s="1"/>
  <c r="E100" i="3"/>
  <c r="G34" i="3"/>
  <c r="H8" i="3"/>
  <c r="M9" i="3"/>
  <c r="M325" i="3"/>
  <c r="M385" i="3"/>
  <c r="G16" i="3"/>
  <c r="N141" i="3"/>
  <c r="N214" i="3"/>
  <c r="M363" i="3"/>
  <c r="N135" i="3"/>
  <c r="N190" i="3"/>
  <c r="M368" i="3"/>
  <c r="N368" i="3" s="1"/>
  <c r="N369" i="3"/>
  <c r="M374" i="3"/>
  <c r="M408" i="3"/>
  <c r="N88" i="3"/>
  <c r="F349" i="3"/>
  <c r="F348" i="3" s="1"/>
  <c r="F347" i="3" s="1"/>
  <c r="G362" i="3"/>
  <c r="F373" i="3"/>
  <c r="M357" i="3"/>
  <c r="E23" i="3"/>
  <c r="N87" i="3"/>
  <c r="N173" i="3"/>
  <c r="E180" i="3"/>
  <c r="E176" i="3" s="1"/>
  <c r="E195" i="3"/>
  <c r="N195" i="3" s="1"/>
  <c r="E222" i="3"/>
  <c r="E298" i="3"/>
  <c r="F328" i="3"/>
  <c r="M349" i="3"/>
  <c r="E352" i="3"/>
  <c r="N370" i="3"/>
  <c r="E410" i="3"/>
  <c r="E409" i="3" s="1"/>
  <c r="E408" i="3" s="1"/>
  <c r="E419" i="3"/>
  <c r="E418" i="3" s="1"/>
  <c r="N418" i="3" s="1"/>
  <c r="N142" i="3"/>
  <c r="N387" i="3"/>
  <c r="N401" i="3"/>
  <c r="N266" i="3"/>
  <c r="G329" i="3"/>
  <c r="M317" i="3"/>
  <c r="M319" i="3"/>
  <c r="N319" i="3" s="1"/>
  <c r="M321" i="3"/>
  <c r="N321" i="3" s="1"/>
  <c r="E415" i="3"/>
  <c r="N404" i="3" l="1"/>
  <c r="H448" i="3"/>
  <c r="N330" i="3"/>
  <c r="E53" i="3"/>
  <c r="N53" i="3" s="1"/>
  <c r="M443" i="3"/>
  <c r="N36" i="3"/>
  <c r="M448" i="3"/>
  <c r="H445" i="3"/>
  <c r="H270" i="3"/>
  <c r="H441" i="3" s="1"/>
  <c r="M16" i="3"/>
  <c r="H269" i="3"/>
  <c r="G448" i="3"/>
  <c r="M316" i="3"/>
  <c r="M315" i="3" s="1"/>
  <c r="M314" i="3" s="1"/>
  <c r="E328" i="3"/>
  <c r="N328" i="3" s="1"/>
  <c r="N329" i="3"/>
  <c r="F131" i="3"/>
  <c r="F111" i="3" s="1"/>
  <c r="H131" i="3"/>
  <c r="H111" i="3" s="1"/>
  <c r="E138" i="3"/>
  <c r="N138" i="3" s="1"/>
  <c r="N157" i="3"/>
  <c r="E315" i="3"/>
  <c r="E314" i="3" s="1"/>
  <c r="N386" i="3"/>
  <c r="E349" i="3"/>
  <c r="E348" i="3" s="1"/>
  <c r="E347" i="3" s="1"/>
  <c r="N357" i="3"/>
  <c r="N359" i="3"/>
  <c r="N358" i="3"/>
  <c r="E282" i="3"/>
  <c r="E278" i="3" s="1"/>
  <c r="N365" i="3"/>
  <c r="N364" i="3"/>
  <c r="N339" i="3"/>
  <c r="E400" i="3"/>
  <c r="E399" i="3" s="1"/>
  <c r="E398" i="3" s="1"/>
  <c r="E449" i="3"/>
  <c r="E380" i="3"/>
  <c r="N380" i="3" s="1"/>
  <c r="E390" i="3"/>
  <c r="N390" i="3" s="1"/>
  <c r="G447" i="3"/>
  <c r="F449" i="3"/>
  <c r="G201" i="3"/>
  <c r="G444" i="3"/>
  <c r="N55" i="3"/>
  <c r="F448" i="3"/>
  <c r="F441" i="3"/>
  <c r="G449" i="3"/>
  <c r="M441" i="3"/>
  <c r="M445" i="3"/>
  <c r="M439" i="3" s="1"/>
  <c r="N338" i="3"/>
  <c r="G441" i="3"/>
  <c r="G445" i="3"/>
  <c r="F9" i="3"/>
  <c r="F444" i="3" s="1"/>
  <c r="F445" i="3"/>
  <c r="E9" i="3"/>
  <c r="N376" i="3"/>
  <c r="N375" i="3"/>
  <c r="M251" i="3"/>
  <c r="N113" i="3"/>
  <c r="E430" i="3"/>
  <c r="E429" i="3" s="1"/>
  <c r="M201" i="3"/>
  <c r="H422" i="3"/>
  <c r="N27" i="3"/>
  <c r="N271" i="3"/>
  <c r="F185" i="3"/>
  <c r="F167" i="3" s="1"/>
  <c r="N334" i="3"/>
  <c r="F422" i="3"/>
  <c r="E332" i="3"/>
  <c r="N332" i="3" s="1"/>
  <c r="N333" i="3"/>
  <c r="F91" i="3"/>
  <c r="M144" i="3"/>
  <c r="E52" i="3"/>
  <c r="N52" i="3" s="1"/>
  <c r="N65" i="3"/>
  <c r="M56" i="3"/>
  <c r="E275" i="3"/>
  <c r="N275" i="3" s="1"/>
  <c r="N326" i="3"/>
  <c r="E122" i="3"/>
  <c r="N122" i="3" s="1"/>
  <c r="G144" i="3"/>
  <c r="E57" i="3"/>
  <c r="N57" i="3" s="1"/>
  <c r="N325" i="3"/>
  <c r="E146" i="3"/>
  <c r="E145" i="3" s="1"/>
  <c r="N145" i="3" s="1"/>
  <c r="N66" i="3"/>
  <c r="N58" i="3"/>
  <c r="M167" i="3"/>
  <c r="E41" i="3"/>
  <c r="N41" i="3" s="1"/>
  <c r="H232" i="3"/>
  <c r="H440" i="3" s="1"/>
  <c r="N153" i="3"/>
  <c r="F144" i="3"/>
  <c r="F56" i="3"/>
  <c r="N26" i="3"/>
  <c r="H167" i="3"/>
  <c r="N305" i="3"/>
  <c r="N117" i="3"/>
  <c r="E203" i="3"/>
  <c r="N203" i="3" s="1"/>
  <c r="G232" i="3"/>
  <c r="G422" i="3"/>
  <c r="G167" i="3"/>
  <c r="N304" i="3"/>
  <c r="E35" i="3"/>
  <c r="N35" i="3" s="1"/>
  <c r="N395" i="3"/>
  <c r="E109" i="3"/>
  <c r="N394" i="3"/>
  <c r="E152" i="3"/>
  <c r="N152" i="3" s="1"/>
  <c r="F16" i="3"/>
  <c r="F232" i="3"/>
  <c r="E226" i="3"/>
  <c r="N227" i="3"/>
  <c r="M269" i="3"/>
  <c r="E92" i="3"/>
  <c r="N92" i="3" s="1"/>
  <c r="F288" i="3"/>
  <c r="F269" i="3" s="1"/>
  <c r="F201" i="3"/>
  <c r="N262" i="3"/>
  <c r="E252" i="3"/>
  <c r="G56" i="3"/>
  <c r="G269" i="3"/>
  <c r="N80" i="3"/>
  <c r="E77" i="3"/>
  <c r="N77" i="3" s="1"/>
  <c r="N10" i="3"/>
  <c r="E169" i="3"/>
  <c r="N169" i="3" s="1"/>
  <c r="N352" i="3"/>
  <c r="N70" i="3"/>
  <c r="N409" i="3"/>
  <c r="E234" i="3"/>
  <c r="N234" i="3" s="1"/>
  <c r="N236" i="3"/>
  <c r="E112" i="3"/>
  <c r="N237" i="3"/>
  <c r="F34" i="3"/>
  <c r="N164" i="3"/>
  <c r="E163" i="3"/>
  <c r="N410" i="3"/>
  <c r="N400" i="3"/>
  <c r="M348" i="3"/>
  <c r="M444" i="3" s="1"/>
  <c r="E289" i="3"/>
  <c r="N298" i="3"/>
  <c r="M8" i="3"/>
  <c r="N408" i="3"/>
  <c r="M407" i="3"/>
  <c r="E185" i="3"/>
  <c r="N185" i="3" s="1"/>
  <c r="N186" i="3"/>
  <c r="N363" i="3"/>
  <c r="M362" i="3"/>
  <c r="N362" i="3" s="1"/>
  <c r="N419" i="3"/>
  <c r="N222" i="3"/>
  <c r="N385" i="3"/>
  <c r="M384" i="3"/>
  <c r="N384" i="3" s="1"/>
  <c r="N317" i="3"/>
  <c r="N415" i="3"/>
  <c r="E414" i="3"/>
  <c r="N241" i="3"/>
  <c r="E240" i="3"/>
  <c r="N180" i="3"/>
  <c r="E99" i="3"/>
  <c r="N100" i="3"/>
  <c r="N23" i="3"/>
  <c r="E17" i="3"/>
  <c r="N399" i="3"/>
  <c r="M398" i="3"/>
  <c r="N398" i="3" s="1"/>
  <c r="E209" i="3"/>
  <c r="N210" i="3"/>
  <c r="N374" i="3"/>
  <c r="M373" i="3"/>
  <c r="G8" i="3"/>
  <c r="H439" i="3" l="1"/>
  <c r="G440" i="3"/>
  <c r="M447" i="3"/>
  <c r="N9" i="3"/>
  <c r="M449" i="3"/>
  <c r="E442" i="3"/>
  <c r="F440" i="3"/>
  <c r="H447" i="3"/>
  <c r="H438" i="3" s="1"/>
  <c r="G7" i="3"/>
  <c r="N349" i="3"/>
  <c r="N282" i="3"/>
  <c r="E132" i="3"/>
  <c r="E131" i="3" s="1"/>
  <c r="N131" i="3" s="1"/>
  <c r="E379" i="3"/>
  <c r="N379" i="3" s="1"/>
  <c r="H7" i="3"/>
  <c r="E389" i="3"/>
  <c r="N389" i="3" s="1"/>
  <c r="E51" i="3"/>
  <c r="N51" i="3" s="1"/>
  <c r="E270" i="3"/>
  <c r="N270" i="3" s="1"/>
  <c r="E443" i="3"/>
  <c r="N443" i="3" s="1"/>
  <c r="F8" i="3"/>
  <c r="F7" i="3" s="1"/>
  <c r="F447" i="3"/>
  <c r="F438" i="3" s="1"/>
  <c r="E445" i="3"/>
  <c r="N445" i="3" s="1"/>
  <c r="M232" i="3"/>
  <c r="N112" i="3"/>
  <c r="N146" i="3"/>
  <c r="E121" i="3"/>
  <c r="N121" i="3" s="1"/>
  <c r="G439" i="3"/>
  <c r="F439" i="3"/>
  <c r="E168" i="3"/>
  <c r="N168" i="3" s="1"/>
  <c r="E202" i="3"/>
  <c r="N202" i="3" s="1"/>
  <c r="E422" i="3"/>
  <c r="M422" i="3"/>
  <c r="E108" i="3"/>
  <c r="N109" i="3"/>
  <c r="E225" i="3"/>
  <c r="N226" i="3"/>
  <c r="E76" i="3"/>
  <c r="E56" i="3" s="1"/>
  <c r="N56" i="3" s="1"/>
  <c r="E233" i="3"/>
  <c r="N233" i="3" s="1"/>
  <c r="N163" i="3"/>
  <c r="E162" i="3"/>
  <c r="N252" i="3"/>
  <c r="E251" i="3"/>
  <c r="N251" i="3" s="1"/>
  <c r="G438" i="3"/>
  <c r="N17" i="3"/>
  <c r="E16" i="3"/>
  <c r="N240" i="3"/>
  <c r="M347" i="3"/>
  <c r="N347" i="3" s="1"/>
  <c r="N348" i="3"/>
  <c r="N209" i="3"/>
  <c r="E175" i="3"/>
  <c r="N176" i="3"/>
  <c r="E413" i="3"/>
  <c r="N414" i="3"/>
  <c r="N278" i="3"/>
  <c r="E277" i="3"/>
  <c r="N277" i="3" s="1"/>
  <c r="N99" i="3"/>
  <c r="N316" i="3"/>
  <c r="E288" i="3"/>
  <c r="N288" i="3" s="1"/>
  <c r="N289" i="3"/>
  <c r="E373" i="3" l="1"/>
  <c r="N373" i="3" s="1"/>
  <c r="N132" i="3"/>
  <c r="E34" i="3"/>
  <c r="N34" i="3" s="1"/>
  <c r="E441" i="3"/>
  <c r="N441" i="3" s="1"/>
  <c r="E444" i="3"/>
  <c r="E111" i="3"/>
  <c r="N111" i="3" s="1"/>
  <c r="N76" i="3"/>
  <c r="N442" i="3"/>
  <c r="M440" i="3"/>
  <c r="E107" i="3"/>
  <c r="N108" i="3"/>
  <c r="N225" i="3"/>
  <c r="E221" i="3"/>
  <c r="E220" i="3" s="1"/>
  <c r="E232" i="3"/>
  <c r="N162" i="3"/>
  <c r="E144" i="3"/>
  <c r="N144" i="3" s="1"/>
  <c r="N413" i="3"/>
  <c r="E407" i="3"/>
  <c r="N407" i="3" s="1"/>
  <c r="N175" i="3"/>
  <c r="E167" i="3"/>
  <c r="N167" i="3" s="1"/>
  <c r="N16" i="3"/>
  <c r="E8" i="3"/>
  <c r="M7" i="3"/>
  <c r="N315" i="3"/>
  <c r="M438" i="3"/>
  <c r="E269" i="3"/>
  <c r="N269" i="3" s="1"/>
  <c r="E448" i="3" l="1"/>
  <c r="E439" i="3" s="1"/>
  <c r="N232" i="3"/>
  <c r="N221" i="3"/>
  <c r="N107" i="3"/>
  <c r="E106" i="3"/>
  <c r="E447" i="3" s="1"/>
  <c r="N444" i="3"/>
  <c r="N314" i="3"/>
  <c r="N8" i="3"/>
  <c r="N228" i="3" l="1"/>
  <c r="N448" i="3"/>
  <c r="N439" i="3"/>
  <c r="N220" i="3"/>
  <c r="E201" i="3"/>
  <c r="N201" i="3" s="1"/>
  <c r="N106" i="3"/>
  <c r="E91" i="3"/>
  <c r="E7" i="3" l="1"/>
  <c r="E440" i="3"/>
  <c r="N440" i="3" s="1"/>
  <c r="N449" i="3"/>
  <c r="N447" i="3"/>
  <c r="E438" i="3"/>
  <c r="N438" i="3" s="1"/>
  <c r="N91" i="3"/>
  <c r="N7" i="3" l="1"/>
</calcChain>
</file>

<file path=xl/comments1.xml><?xml version="1.0" encoding="utf-8"?>
<comments xmlns="http://schemas.openxmlformats.org/spreadsheetml/2006/main">
  <authors>
    <author>Author</author>
  </authors>
  <commentList>
    <comment ref="E7" authorId="0">
      <text>
        <r>
          <rPr>
            <b/>
            <sz val="9"/>
            <color indexed="81"/>
            <rFont val="Tahoma"/>
            <family val="2"/>
          </rPr>
          <t>Author:</t>
        </r>
        <r>
          <rPr>
            <sz val="9"/>
            <color indexed="81"/>
            <rFont val="Tahoma"/>
            <family val="2"/>
          </rPr>
          <t xml:space="preserve">
còn 831 ko phân bổ</t>
        </r>
      </text>
    </comment>
    <comment ref="F7" authorId="0">
      <text>
        <r>
          <rPr>
            <b/>
            <sz val="9"/>
            <color indexed="81"/>
            <rFont val="Tahoma"/>
            <family val="2"/>
          </rPr>
          <t>Author:</t>
        </r>
        <r>
          <rPr>
            <sz val="9"/>
            <color indexed="81"/>
            <rFont val="Tahoma"/>
            <family val="2"/>
          </rPr>
          <t xml:space="preserve">
còn 831 ko phân bổ</t>
        </r>
      </text>
    </comment>
  </commentList>
</comments>
</file>

<file path=xl/sharedStrings.xml><?xml version="1.0" encoding="utf-8"?>
<sst xmlns="http://schemas.openxmlformats.org/spreadsheetml/2006/main" count="906" uniqueCount="246">
  <si>
    <t>III</t>
  </si>
  <si>
    <t>0470</t>
  </si>
  <si>
    <t>Vốn sự nghiệp</t>
  </si>
  <si>
    <t>1.1</t>
  </si>
  <si>
    <t>0472</t>
  </si>
  <si>
    <t>a</t>
  </si>
  <si>
    <t>0510</t>
  </si>
  <si>
    <t>Dự án 4: Đầu tư cơ sở hạ tầng thiết yếu, phục vụ sản xuất, đời sống trong vùng đồng bào dân tộc thiểu số và miền núi và các đơn vị sự nghiệp công lập của lĩnh vực dân tộc</t>
  </si>
  <si>
    <t>0514</t>
  </si>
  <si>
    <t>Tiểu dự án 1: Đầu tư cơ sở hạ tầng thiết yếu, phục vụ sản xuất, đời sống trong vùng đồng bào dân tộc thiểu số và miền núi</t>
  </si>
  <si>
    <t>1.2</t>
  </si>
  <si>
    <t>Dự án 5: Phát triển giáo dục đào tạo nâng cao chất lượng nguồn nhân lực</t>
  </si>
  <si>
    <t>0515</t>
  </si>
  <si>
    <t>Tiểu dự án 3: Dự án phát triển giáo dục nghề nghiệp và giải quyết việc làm cho người lao động vùng dân tộc thiểu số và miền núi</t>
  </si>
  <si>
    <t>1.3</t>
  </si>
  <si>
    <t>Dự án 6: Bảo tồn, phát huy giá trị văn hóa truyền thống tốt đẹp của các dân tộc thiểu số gắn với phát triển du lịch</t>
  </si>
  <si>
    <t>B</t>
  </si>
  <si>
    <t>I</t>
  </si>
  <si>
    <t>II</t>
  </si>
  <si>
    <t>TT</t>
  </si>
  <si>
    <t>Nội dung</t>
  </si>
  <si>
    <t>Mã CTMTQG</t>
  </si>
  <si>
    <t>Ghi chú</t>
  </si>
  <si>
    <t>A</t>
  </si>
  <si>
    <t>C</t>
  </si>
  <si>
    <t>0490</t>
  </si>
  <si>
    <t>Lập quy hoạch chung xây dựng xã nông thôn mới nâng cao</t>
  </si>
  <si>
    <t>0491</t>
  </si>
  <si>
    <t>Duy tu, bảo dưỡng các công trình cơ sở hạ tầng</t>
  </si>
  <si>
    <t>0492</t>
  </si>
  <si>
    <t>Dự án 3: Hỗ trợ phát triển sản xuất, cải thiện dinh dưỡng</t>
  </si>
  <si>
    <t>0473</t>
  </si>
  <si>
    <t>Tiểu dự án 1: Hỗ trợ phát triển sản xuất trong lĩnh vực nông nghiệp</t>
  </si>
  <si>
    <t>Dự án phát triển sản xuất rau an toàn</t>
  </si>
  <si>
    <t>Dự án 1: Giải quyết tình trạng thiếu đất ở, nhà ở, đất sản xuất, nước sinh hoạt</t>
  </si>
  <si>
    <t>0511</t>
  </si>
  <si>
    <t>Dự án 3: Phát triển sản xuất nông, lâm nghiệp bền vững, phát huy tiềm năng, thế mạnh của các vùng miền để sản xuất hàng hóa theo chuỗi giá trị</t>
  </si>
  <si>
    <t>0513</t>
  </si>
  <si>
    <t>Tiểu dự án 2: Hỗ trợ phát triển sản xuất theo chuỗi giá trị, vùng trồng dược liệu quý, thúc đẩy khởi sự kinh doanh, khởi nghiệp và thu hút đầu tư vùng đồng bào dân tộc thiểu số và miền núi</t>
  </si>
  <si>
    <t>D</t>
  </si>
  <si>
    <t>THÂN THUỘC</t>
  </si>
  <si>
    <t>MƯỜNG KHOA</t>
  </si>
  <si>
    <t>PHÚC KHOA</t>
  </si>
  <si>
    <t>THỊ TRẤN TÂN UYÊN</t>
  </si>
  <si>
    <t>E</t>
  </si>
  <si>
    <t>TRUNG ĐỒNG</t>
  </si>
  <si>
    <t>F</t>
  </si>
  <si>
    <t>PẮC TA</t>
  </si>
  <si>
    <t>G</t>
  </si>
  <si>
    <t>HỐ MÍT</t>
  </si>
  <si>
    <t>H</t>
  </si>
  <si>
    <t>TÀ MÍT</t>
  </si>
  <si>
    <t>NẬM CẦN</t>
  </si>
  <si>
    <t>J</t>
  </si>
  <si>
    <t>NẬM SỎ</t>
  </si>
  <si>
    <t>TỔNG CỘNG</t>
  </si>
  <si>
    <t>Tiến độ thực hiện</t>
  </si>
  <si>
    <t>3=2/1</t>
  </si>
  <si>
    <t>tỷ lệ giải ngân
(%)</t>
  </si>
  <si>
    <t>Vốn đầu tư</t>
  </si>
  <si>
    <t>Nâng cấp đường giao thông vùng chè bản Hô Bon</t>
  </si>
  <si>
    <t>Nâng cấp đường giao thông nội bản Hô Tra xã Mường Khoa gắn với bản NTM nâng cao</t>
  </si>
  <si>
    <t>Nâng cấp đường giao thông nội bản Nậm Cung xã Mường Khoa</t>
  </si>
  <si>
    <t>Nâng cấp, sửa chữa thủy Lợi bản Nặm Xôm</t>
  </si>
  <si>
    <t>Nâng cấp đường liên bản Nà Ún - Nà Sẳng</t>
  </si>
  <si>
    <t>Sửa chữa thủy lợi bản Phiêng Bay</t>
  </si>
  <si>
    <t>Nâng cấp đường giao thông bản Nà Ui</t>
  </si>
  <si>
    <t>K</t>
  </si>
  <si>
    <t>BAN QLDA XDCB</t>
  </si>
  <si>
    <t xml:space="preserve">Dự án 1: Giải quyết tình trạng thiếu đất ở, nhà ở, đất sản xuất, nước sinh hoạt </t>
  </si>
  <si>
    <t>Dự án 2: Dự án chi tiết quy hoạch, sắp xếp, bố trí, ổn định dân cư ở những nơi cần thiết</t>
  </si>
  <si>
    <t>Sắp xếp, di chuyển dân cư tập trung ra khỏi vùng nguy cơ thiên tai bản Ngam Ca, xã Nậm Sỏ</t>
  </si>
  <si>
    <t>Dự án 3: Phát triển sản xuất nông, lâm nghiệp, phát huy tiềm năng, thế mạnh của các vùng miền để sản xuất hàng hóa theo chuỗi giá trị</t>
  </si>
  <si>
    <t>Đầu tư vùng trồng dược liệu quý - Hỗ trợ kinh phí cải tạo cơ sở hạ tầng tại xã Mường Khoa, Hố Mít</t>
  </si>
  <si>
    <t xml:space="preserve">Dự án 4: Đầu tư có sở hạ tầng thiết yếu, phục vụ sản xuất, đời sống trong vùng đồng bào dân tộc thiểu số và miền núi </t>
  </si>
  <si>
    <t>2.1</t>
  </si>
  <si>
    <t>Đường nội đồng bản Tho Ló</t>
  </si>
  <si>
    <t>Đường nội bản bản Hua Ngò</t>
  </si>
  <si>
    <t>Đường nội đồng bản Thào</t>
  </si>
  <si>
    <t>Đường giao thông nội đồng bản Chạm Cả</t>
  </si>
  <si>
    <t>Trường THCS xã Nậm Sỏ</t>
  </si>
  <si>
    <t>1.4</t>
  </si>
  <si>
    <t>2.2</t>
  </si>
  <si>
    <t>Nhà văn hoá bản Hua Sỏ, xã Nậm Sỏ</t>
  </si>
  <si>
    <t>Nhà văn hoá bản Thào xã Hố Mít</t>
  </si>
  <si>
    <t>PHÒNG NÔNG NGHIỆP &amp; PTNT</t>
  </si>
  <si>
    <t>N</t>
  </si>
  <si>
    <t>Kinh phí hoạt động quản lý chương trình</t>
  </si>
  <si>
    <t>M</t>
  </si>
  <si>
    <t>L</t>
  </si>
  <si>
    <t>Dự án 6: Truyền thông và giảm nghèo về thông tin</t>
  </si>
  <si>
    <t>O</t>
  </si>
  <si>
    <t>Dự án 7: Nâng cao năng lực và giám sát, đánh giá Chương trình</t>
  </si>
  <si>
    <t>Dự án 4: Phát triển giáo dục nghề nghiệp, việc làm bền vững</t>
  </si>
  <si>
    <t>P</t>
  </si>
  <si>
    <t>Q</t>
  </si>
  <si>
    <t>R</t>
  </si>
  <si>
    <t>T</t>
  </si>
  <si>
    <t>Dự án 10: Truyền thông, tuyên truyền, vận động trong vùng đồng bào dân tộc thiểu số và miền núi. Kiểm tra, giám sát đánh giá việc tổ chức thực hiện Chương trình</t>
  </si>
  <si>
    <t>S</t>
  </si>
  <si>
    <t>TRUNG TÂM GDNN - GDTX</t>
  </si>
  <si>
    <t>TRUNG TÂM VĂN HÓA, TT VÀ TT</t>
  </si>
  <si>
    <t>PHÒNG LAO ĐỘNG - THƯƠNG BINH &amp; XH</t>
  </si>
  <si>
    <t>PHÒNG NỘI VỤ</t>
  </si>
  <si>
    <t>HỘI PHỤ NỮ HUYỆN</t>
  </si>
  <si>
    <t>PHÒNG DÂN TỘC</t>
  </si>
  <si>
    <t>PHÒNG TƯ PHÁP</t>
  </si>
  <si>
    <t>U</t>
  </si>
  <si>
    <t>Dự án 8: Thực hiện bình đẳng giới và giải quyết những vấn đề cấp thiết đối với phụ nữ và trẻ em</t>
  </si>
  <si>
    <t>Nâng cấp đường nội đồng bản Pá Ngùa</t>
  </si>
  <si>
    <t>Dự án phát triển chăn nuôi gia súc</t>
  </si>
  <si>
    <t>Dự án phát triển rau an toàn</t>
  </si>
  <si>
    <t xml:space="preserve"> - Dự án phát triển rau an toàn</t>
  </si>
  <si>
    <t>Tiểu dự án 1: Nâng cao năng lực thực hiện Chương trình</t>
  </si>
  <si>
    <t>Tiểu dự án 2: Giám sát, đánh giá</t>
  </si>
  <si>
    <t>0477</t>
  </si>
  <si>
    <t>TRUNG TÂM DỊCH VỤ NÔNG NGHIỆP</t>
  </si>
  <si>
    <t>Dự án 2: Đa dạng hóa sinh kế, phát triển mô hình giảm nghèo</t>
  </si>
  <si>
    <t>VĂN PHÒNG HĐND-UBND</t>
  </si>
  <si>
    <t>Chương trình MTQG giảm nghèo bền vững năm 2023</t>
  </si>
  <si>
    <t xml:space="preserve">Dự án 3: Hỗ trợ phát triển sản xuất, cải thiện dinh dưỡng </t>
  </si>
  <si>
    <t>Tiểu dự án 2: Cải thiện dinh dưỡng</t>
  </si>
  <si>
    <t>0474</t>
  </si>
  <si>
    <t>Tiểu dự án 2: Truyền thông về giảm nghèo đa chiều</t>
  </si>
  <si>
    <t xml:space="preserve">  - Xây dựng, tổ chức thực hiện các chương trình, sự kiện, chuyên trang, chuyên mục, phóng sự, ấn phẩm truyền thông về giảm nghèo bền vững</t>
  </si>
  <si>
    <t>0476</t>
  </si>
  <si>
    <t xml:space="preserve"> - Tuyên truyền, giáo dục, nâng cao nhận thức và trách nhiệm các cấp, các ngành và toàn xã hội về công tác giảm nghèo</t>
  </si>
  <si>
    <t xml:space="preserve"> - Tổ chức thực hiện phong trào thi đua "Cả nước chung tay vì người nghèo - không để ai bị bỏ lại phía sau", biểu dương, khen thưởng các địa phương, cộng đồng, hộ nghèo và tổ chức, cá nhân có thành tích trong lĩnh vực giảm nghèo; Tổ chức các hoạt động đối thoại chính sách về giảm nghèo</t>
  </si>
  <si>
    <t>Tiểu dự án 3: Hỗ trợ việc làm bền vững</t>
  </si>
  <si>
    <t>Chương trình MTQG phát triển kinh tế - xã hội vùng đồng bào dân tộc thiểu số và miền núi năm 2023</t>
  </si>
  <si>
    <t>Chương trình MTQG Nông thôn mới năm 2021, 2023</t>
  </si>
  <si>
    <t>Chương trình MTQG phát triển kinh tế - xã hội
 vùng đồng bào dân tộc thiểu số và miền núi năm 2023</t>
  </si>
  <si>
    <t xml:space="preserve">  - Nâng cao kiến thức, kỹ năng, nghiệp vụ cho đội ngũ cán bộ làm công tác trợ  giúp pháp lý, công tác xã hội, bình đẳng giới nhằm hỗ trợ hiệu quả cho người nghèo, đối tượng yếu thế, có hoàn cảnh khó khăn; Tổ chức học tập, trao đổi kinh nghiệm trong nước.</t>
  </si>
  <si>
    <t>Giải quyết tình trạng thiếu đất ở, nhà ở, đất sản xuất, nước sinh hoạt</t>
  </si>
  <si>
    <t xml:space="preserve"> - Nội dung…………….</t>
  </si>
  <si>
    <t xml:space="preserve"> - Sửa chữa công trình nước sạch bản Hua Cần</t>
  </si>
  <si>
    <t xml:space="preserve"> - Sửa chữa đường nội bản Nậm Khăn</t>
  </si>
  <si>
    <t>Hỗ trợ công tác xóa mù chữ cho người dân vùng đồng bào dân tộc thiểu số (9 trường)</t>
  </si>
  <si>
    <t>Tiểu dự án 2: Bồi dưỡng kiến thức dân tộc; đào tạo dự bị đại học, đại học và sau đại học đáp ứng nhu cầu nhân lực cho vùng đồng bào dân tộc thiểu số và miền núi.</t>
  </si>
  <si>
    <t xml:space="preserve">  - Bồi dưỡng kiến thức dân tộc</t>
  </si>
  <si>
    <t xml:space="preserve"> - Xây dựng các mô hình đào tạo nghề</t>
  </si>
  <si>
    <t xml:space="preserve"> - Hỗ trợ đào tạo nghề</t>
  </si>
  <si>
    <t xml:space="preserve"> - Hỗ trợ sửa chữa, bảo dưỡng một số hạng mục công trình nhà xưởng, phòng học, KTX và công trình phụ trợ sinh hoạt, tập luyện cho người học</t>
  </si>
  <si>
    <t xml:space="preserve"> - Số hóa các chương trình, chuyển đổi số trong quản lý dạy và học</t>
  </si>
  <si>
    <t xml:space="preserve"> - Phát triển, đào tạo bồi dưỡng đội ngũ nhà giáo, CBQL, người dạy nghề</t>
  </si>
  <si>
    <t xml:space="preserve"> - Hỗ trợ người lao động thuộc vùng đồng báo DTTS &amp; MN để đi làm việc có thời hạn ở nước ngoài theo hợp đồng</t>
  </si>
  <si>
    <t xml:space="preserve"> - Tuyên truyền, tư vấn việc làm cho lao động; kiểm tra giám sát…</t>
  </si>
  <si>
    <t xml:space="preserve"> Tuyên truyền, tư vấn việc làm cho lao động; kiểm tra giám sát…</t>
  </si>
  <si>
    <t>Dự án 9: Đầu tư phát triển nhóm dân tộc thiểu số rất ít người và nhóm dân tộc còn nhiều khó khăn</t>
  </si>
  <si>
    <t>Tiểu dự án 2: Giảm thiểu tình trạng tảo hôn và hôn nhân cận huyết thống trong vùng đồng bào dân tộc thiểu số và miền núi</t>
  </si>
  <si>
    <t>0519</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</si>
  <si>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dân tộc thiểu số và miền núi giai đoạn 2021 - 2030</t>
  </si>
  <si>
    <t xml:space="preserve"> - Biểu dương, tôn vinh điển hình tiên tiến, phát huy vai trò của người có uy tín</t>
  </si>
  <si>
    <t xml:space="preserve"> - Phổ biến, giáo dục pháp luật, trợ giúp pháp lý và tuyên truyền, vận động đồng bào dân tộc thiểu số.</t>
  </si>
  <si>
    <t xml:space="preserve"> - Truyền thông phục vụ tổ chức triển khai thực hiện Đề án tổng thể và Chương trình mục tiêu quốc gia phát triển kinh tế - xã hội vùng đồng bào dân tộc thiểu số và miền núi giai đoạn 2021 - 2030</t>
  </si>
  <si>
    <t>0520</t>
  </si>
  <si>
    <t>Tiểu dự án 3: Kiểm tra, giám sát, đánh giá, đào tạo, tập huấn tổ chức thực hiện Chương trình</t>
  </si>
  <si>
    <t>Trường tiểu học xã Mường Khoa</t>
  </si>
  <si>
    <t>Đường nội bản Khâu Hỏm</t>
  </si>
  <si>
    <t>Đường nội bản Hua Sỏ</t>
  </si>
  <si>
    <t>Đường nội đồng bản Hua Ngò</t>
  </si>
  <si>
    <t xml:space="preserve"> - Đường nội đồng bản Hô Tra</t>
  </si>
  <si>
    <t xml:space="preserve"> - Đường sản xuất vùng quế bản Hua Cần</t>
  </si>
  <si>
    <t xml:space="preserve"> - Đường đến bản Hua Cần</t>
  </si>
  <si>
    <t xml:space="preserve"> - Đường xuống bến thuyền bản Nậm Khăn</t>
  </si>
  <si>
    <t>Đường nội đồng bản Mít Nọi</t>
  </si>
  <si>
    <t>Đường giao thông bản Nà Nọi</t>
  </si>
  <si>
    <t>Thủy lợi tổ 24</t>
  </si>
  <si>
    <t>Nước sinh hoạt bản Chạm Cả</t>
  </si>
  <si>
    <t>Nâng cấp Thủy lợi Pá Ngùa</t>
  </si>
  <si>
    <t>Nhà văn hoá bản Ui Dạo, xã Nậm Sỏ</t>
  </si>
  <si>
    <t>Nhà văn hoá bản Hô Be, thị trấn Tân Uyên</t>
  </si>
  <si>
    <t>DT giao năm 2023</t>
  </si>
  <si>
    <t>DT giao năm 2022 kéo dài</t>
  </si>
  <si>
    <t>Sửa chữa, nâng cấp Nhà văn hóa bản Mít Nọi</t>
  </si>
  <si>
    <t>Nâng cấp nhà văn hóa bản Phiêng Áng gắn với trưng bày sản phẩm nông sản</t>
  </si>
  <si>
    <t>Nâng cấp đường nội bản Nậm Khăn</t>
  </si>
  <si>
    <t>Nâng cấp đường nội bản Nà Ún</t>
  </si>
  <si>
    <t xml:space="preserve">Nâng cấp nhà văn hóa gắn với trưng bày sản phẩm nông sản bản Nà Hoi </t>
  </si>
  <si>
    <t>Nâng cấp, sửa chữa nước sinh hoạt bản Khâu Giềng</t>
  </si>
  <si>
    <t>Nâng cấp, sửa chữa thủy lợi Bút Trên</t>
  </si>
  <si>
    <t>Nâng cấp, sửa chữa thủy lợi Noong Kim</t>
  </si>
  <si>
    <t>Nâng cấp đường sản xuất bản Nà Hoi - Tạng Đán</t>
  </si>
  <si>
    <t>TỔNG HỢP</t>
  </si>
  <si>
    <t>Chương trình MTQG Nông thôn</t>
  </si>
  <si>
    <t>Chương trình MTQG giảm nghèo bền vững</t>
  </si>
  <si>
    <t>0521</t>
  </si>
  <si>
    <t>3.1</t>
  </si>
  <si>
    <t>3.2</t>
  </si>
  <si>
    <t>Chương trình MTQG phát triển kinh tế - xã hội</t>
  </si>
  <si>
    <t>Lọc</t>
  </si>
  <si>
    <t>1a</t>
  </si>
  <si>
    <t>1b</t>
  </si>
  <si>
    <t>ĐVT: 1.000 đồng</t>
  </si>
  <si>
    <t>Dự toán giao</t>
  </si>
  <si>
    <t>Trong đó:</t>
  </si>
  <si>
    <t>NS xã nộp trả NS huyện</t>
  </si>
  <si>
    <t>1c</t>
  </si>
  <si>
    <t>1=1a+1b-1c</t>
  </si>
  <si>
    <t>Dự án, mô hình giảm nghèo hỗ trợ phát triển sản xuất cộng đồng</t>
  </si>
  <si>
    <t>Hỗ trợ vật nuôi</t>
  </si>
  <si>
    <t>Dự án phát triển chăn nuôi gia súc, gia cầm,…</t>
  </si>
  <si>
    <t>Hỗ trợ chuyển đổi nghề đối với hộ không có hoặc thiếu đất sản xuất</t>
  </si>
  <si>
    <t>Hỗ trợ phát triển sản xuất theo chuỗi liên kết sản xuất, tiêu thụ sản phẩm cây Mắc ca</t>
  </si>
  <si>
    <t xml:space="preserve"> - Hỗ trợ phát triển vùng trồng sâm Lai Châu</t>
  </si>
  <si>
    <t>Hỗ trợ trang thiết bị nhà văn hóa bản Thào</t>
  </si>
  <si>
    <t>- Vốn sự nghiệp</t>
  </si>
  <si>
    <t>- Vốn đầu tư</t>
  </si>
  <si>
    <t>KINH PHÍ CÒN LẠI CHƯA PHÂN BỔ</t>
  </si>
  <si>
    <t xml:space="preserve"> - Hỗ trợ sửa chữa, bảo dưỡng một số hạng mục công trình nhà xưởng, phòng học, ký túc xá, và các công trình phục vụ sinh hoạt, tập luyện cho học sinh, sinh viên; mua sắm trang thiết bị phục vụ đào tạo cho các cơ sở giáo dục nghề nghiệp trên địa bàn vùng dân tộc thiểu số và miền núi</t>
  </si>
  <si>
    <t>Tiểu dự án 1: Phát triển giáo dục nghề nghiệp vùng nghèo, vùng khó khăn</t>
  </si>
  <si>
    <t>Tiểu dự án 1: Đổi mới hoạt động, củng cố phát triển các trường phổ thông dân tộc nội trú, trường phổ thông dân tộc bán trú, trường phổ thông có học sinh ở bán trú và xóa mù chữ cho người dân vùng đồng bào dân tộc thiểu số</t>
  </si>
  <si>
    <t>b</t>
  </si>
  <si>
    <t>Duy tu, bảo dưỡng các công trình cơ sở hạ tầng (Sửa chữa thủy lợi bản Phiêng Phát)</t>
  </si>
  <si>
    <t>Duy tu, bảo dưỡng các công trình cơ sở hạ tầng (Duy tu bảo dưỡng, sửa chữa thủy lợi bản Phương Nam, xã Mường Khoa)</t>
  </si>
  <si>
    <t>Trồng cây xanh, cây hoa và xây dựng điểm dừng chân ngắm cảnh</t>
  </si>
  <si>
    <t>Duy tu, bảo dưỡng các công trình cơ sở hạ tầng (sửa chữa nhà văn hóa bản Phiêng Lúc)</t>
  </si>
  <si>
    <t>Duy tu, bảo dưỡng các công trình cơ sở hạ tầng (Sửa chữa thủy lợi bản Lầu)</t>
  </si>
  <si>
    <t>Nước sinh hoạt bản Khâu Hỏm, bản Hua Sỏ; xã Nậm Sỏ</t>
  </si>
  <si>
    <t xml:space="preserve"> - CNSH bản Hô Tra, xã Mường Khoa</t>
  </si>
  <si>
    <t>NGÀNH GIÁO DỤC (Phòng GD và các đơn vị trường học)</t>
  </si>
  <si>
    <t>Không thực hiện</t>
  </si>
  <si>
    <t xml:space="preserve"> - Dự án trồng dâu tây</t>
  </si>
  <si>
    <t xml:space="preserve"> - Dự án nuôi dúi</t>
  </si>
  <si>
    <t xml:space="preserve"> - Dự án trồng dược liệu quý</t>
  </si>
  <si>
    <t>0512</t>
  </si>
  <si>
    <t>1.5</t>
  </si>
  <si>
    <t xml:space="preserve">                + Sửa chữa nhà văn hóa bản Nà Ui</t>
  </si>
  <si>
    <t>0496</t>
  </si>
  <si>
    <t>Hỗ trợ vật nuôi (hỗ trợ trâu sinh sản)</t>
  </si>
  <si>
    <t>Giải quyết tình trạng thiếu đất ở, nhà ở, đất sản xuất, nước sinh hoạt (Hỗ trợ trâu sinh sản)</t>
  </si>
  <si>
    <t>Hỗ trợ chuyển đổi nghề đối với hộ không có hoặc thiếu đất sản xuất (Hỗ trợ trâu sinh sản)</t>
  </si>
  <si>
    <t xml:space="preserve"> - Sửa chữa cấp nước sinh hoạt bản Đán Tuyển - Co tói</t>
  </si>
  <si>
    <t>đang thi công</t>
  </si>
  <si>
    <t>đang hoàn thiện HS thanh toán</t>
  </si>
  <si>
    <t>đang tập kết vật liệu</t>
  </si>
  <si>
    <t>chưa thực hiện</t>
  </si>
  <si>
    <t>Chưa thực hiện</t>
  </si>
  <si>
    <t>dự kiến trả lại</t>
  </si>
  <si>
    <t>Số giải ngân
đến ngày 10/8/2023
(1.000 đ)</t>
  </si>
  <si>
    <t>Số giải ngân
đến ngày 17/8/2023
(1.000 đ)</t>
  </si>
  <si>
    <t>Số giải ngân
đến ngày 24/8/2023
(1.000 đ)</t>
  </si>
  <si>
    <t>Số giải ngân
đến ngày 31/8/2023
(1.000 đ)</t>
  </si>
  <si>
    <t>Số giải ngân
đến ngày 07/09/2023
(1.000 đ)</t>
  </si>
  <si>
    <t>PL 04 
TỔNG HỢP TÌNH THỰC HIỆN 03 CHƯƠNG TRÌNH MTQG NĂM 2023</t>
  </si>
  <si>
    <t>(Kèm theo Báo cáo số:        /BC-UBND ngày       tháng 10 năm 2023 của UBND huyện Tân Uyên)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</si>
</sst>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_);_(* \(#,##0\);_(* &quot;-&quot;??_);_(@_)"/>
    <numFmt numFmtId="165" formatCode="0.0%"/>
    <numFmt numFmtId="166" formatCode="_(* #,##0.000_);_(* \(#,##0.000\);_(* &quot;-&quot;??_);_(@_)"/>
    <numFmt numFmtId="167" formatCode="_(* #,##0.0_);_(* \(#,##0.0\);_(* &quot;-&quot;??_);_(@_)"/>
  </numFmts>
  <fonts count="14" x14ac:knownFonts="1">
    <font>
      <sz val="11"/>
      <color theme="1"/>
      <name val="Calibri"/>
      <family val="2"/>
      <scheme val="minor"/>
    </font>
    <font>
      <sz val="11"/>
      <color theme="1"/>
      <name val="Calibri"/>
      <family val="2"/>
      <scheme val="minor"/>
    </font>
    <font>
      <sz val="12"/>
      <name val="Times New Roman"/>
      <family val="1"/>
    </font>
    <font>
      <sz val="12"/>
      <color theme="1"/>
      <name val="Times New Roman"/>
      <family val="2"/>
    </font>
    <font>
      <sz val="10"/>
      <name val="Arial"/>
      <family val="2"/>
    </font>
    <font>
      <b/>
      <sz val="12"/>
      <name val="Times New Roman"/>
      <family val="1"/>
    </font>
    <font>
      <b/>
      <i/>
      <sz val="12"/>
      <name val="Times New Roman"/>
      <family val="1"/>
    </font>
    <font>
      <i/>
      <sz val="12"/>
      <name val="Times New Roman"/>
      <family val="1"/>
    </font>
    <font>
      <sz val="9"/>
      <color indexed="81"/>
      <name val="Tahoma"/>
      <family val="2"/>
    </font>
    <font>
      <b/>
      <sz val="9"/>
      <color indexed="81"/>
      <name val="Tahoma"/>
      <family val="2"/>
    </font>
    <font>
      <sz val="12"/>
      <name val="Calibri"/>
      <family val="2"/>
      <scheme val="minor"/>
    </font>
    <font>
      <i/>
      <sz val="12"/>
      <name val="Calibri"/>
      <family val="2"/>
      <scheme val="minor"/>
    </font>
    <font>
      <sz val="8"/>
      <name val="Times New Roman"/>
      <family val="1"/>
    </font>
    <font>
      <b/>
      <sz val="12"/>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s>
  <cellStyleXfs count="9">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0" fontId="3" fillId="0" borderId="0"/>
    <xf numFmtId="0" fontId="4" fillId="0" borderId="0"/>
    <xf numFmtId="0" fontId="2" fillId="0" borderId="0"/>
    <xf numFmtId="9" fontId="1" fillId="0" borderId="0" applyFont="0" applyFill="0" applyBorder="0" applyAlignment="0" applyProtection="0"/>
    <xf numFmtId="43" fontId="4" fillId="0" borderId="0" applyFont="0" applyFill="0" applyBorder="0" applyAlignment="0" applyProtection="0"/>
  </cellStyleXfs>
  <cellXfs count="94">
    <xf numFmtId="0" fontId="0" fillId="0" borderId="0" xfId="0"/>
    <xf numFmtId="0" fontId="5" fillId="0" borderId="0" xfId="0" applyFont="1" applyFill="1" applyAlignment="1">
      <alignment vertical="center" wrapText="1"/>
    </xf>
    <xf numFmtId="0" fontId="2" fillId="0" borderId="0" xfId="0" applyFont="1" applyFill="1" applyAlignment="1">
      <alignment vertical="center" wrapText="1"/>
    </xf>
    <xf numFmtId="164" fontId="2" fillId="0" borderId="0" xfId="0" applyNumberFormat="1" applyFont="1" applyFill="1" applyAlignment="1">
      <alignment vertical="center" wrapText="1"/>
    </xf>
    <xf numFmtId="1" fontId="2" fillId="0" borderId="0" xfId="0" applyNumberFormat="1" applyFont="1" applyFill="1" applyAlignment="1">
      <alignment vertical="center" wrapText="1"/>
    </xf>
    <xf numFmtId="166" fontId="2" fillId="0" borderId="0" xfId="1" applyNumberFormat="1" applyFont="1" applyFill="1" applyAlignment="1">
      <alignment vertical="center" wrapText="1"/>
    </xf>
    <xf numFmtId="0" fontId="5" fillId="0" borderId="1" xfId="2" applyFont="1" applyFill="1" applyBorder="1" applyAlignment="1">
      <alignment horizontal="center" vertical="center" wrapText="1"/>
    </xf>
    <xf numFmtId="0" fontId="10" fillId="0" borderId="0" xfId="0" applyFont="1" applyFill="1" applyAlignment="1">
      <alignment vertical="center" wrapText="1"/>
    </xf>
    <xf numFmtId="0" fontId="7" fillId="0" borderId="1" xfId="2" applyFont="1" applyFill="1" applyBorder="1" applyAlignment="1">
      <alignment horizontal="center" vertical="center" wrapText="1"/>
    </xf>
    <xf numFmtId="0" fontId="5" fillId="0" borderId="1" xfId="2" applyFont="1" applyFill="1" applyBorder="1" applyAlignment="1">
      <alignment vertical="center" wrapText="1"/>
    </xf>
    <xf numFmtId="0" fontId="11" fillId="0" borderId="0" xfId="0" applyFont="1" applyFill="1" applyAlignment="1">
      <alignment vertical="center" wrapText="1"/>
    </xf>
    <xf numFmtId="164" fontId="5" fillId="0" borderId="1" xfId="2" applyNumberFormat="1" applyFont="1" applyFill="1" applyBorder="1" applyAlignment="1">
      <alignment horizontal="center" vertical="center" wrapText="1"/>
    </xf>
    <xf numFmtId="165" fontId="5" fillId="0" borderId="1" xfId="7" applyNumberFormat="1" applyFont="1" applyFill="1" applyBorder="1" applyAlignment="1">
      <alignment vertical="center" wrapText="1"/>
    </xf>
    <xf numFmtId="164" fontId="2" fillId="0" borderId="0" xfId="1" applyNumberFormat="1" applyFont="1" applyFill="1" applyAlignment="1">
      <alignment vertical="center" wrapText="1"/>
    </xf>
    <xf numFmtId="0" fontId="5" fillId="0" borderId="1" xfId="2" applyFont="1" applyFill="1" applyBorder="1" applyAlignment="1">
      <alignment horizontal="left" vertical="center" wrapText="1"/>
    </xf>
    <xf numFmtId="164" fontId="5" fillId="0" borderId="1" xfId="3" applyNumberFormat="1" applyFont="1" applyFill="1" applyBorder="1" applyAlignment="1">
      <alignment horizontal="center" vertical="center" wrapText="1"/>
    </xf>
    <xf numFmtId="0" fontId="2" fillId="0" borderId="1" xfId="0" applyFont="1" applyFill="1" applyBorder="1" applyAlignment="1">
      <alignment vertical="center" wrapText="1"/>
    </xf>
    <xf numFmtId="0" fontId="5" fillId="0" borderId="1" xfId="2" quotePrefix="1"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1" xfId="2" applyFont="1" applyFill="1" applyBorder="1" applyAlignment="1">
      <alignment horizontal="left" vertical="center" wrapText="1"/>
    </xf>
    <xf numFmtId="0" fontId="6" fillId="0" borderId="1" xfId="2" quotePrefix="1"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1" xfId="2" applyFont="1" applyFill="1" applyBorder="1" applyAlignment="1">
      <alignment horizontal="left" vertical="center" wrapText="1"/>
    </xf>
    <xf numFmtId="0" fontId="2" fillId="0" borderId="1" xfId="2" quotePrefix="1" applyFont="1" applyFill="1" applyBorder="1" applyAlignment="1">
      <alignment horizontal="center" vertical="center" wrapText="1"/>
    </xf>
    <xf numFmtId="164" fontId="2" fillId="0" borderId="1" xfId="3" applyNumberFormat="1" applyFont="1" applyFill="1" applyBorder="1" applyAlignment="1">
      <alignment horizontal="center" vertical="center" wrapText="1"/>
    </xf>
    <xf numFmtId="165" fontId="2" fillId="0" borderId="1" xfId="7" applyNumberFormat="1" applyFont="1" applyFill="1" applyBorder="1" applyAlignment="1">
      <alignment vertical="center" wrapText="1"/>
    </xf>
    <xf numFmtId="164" fontId="6" fillId="0" borderId="1" xfId="3" applyNumberFormat="1" applyFont="1" applyFill="1" applyBorder="1" applyAlignment="1">
      <alignment horizontal="center" vertical="center" wrapText="1"/>
    </xf>
    <xf numFmtId="165" fontId="6" fillId="0" borderId="1" xfId="7" applyNumberFormat="1" applyFont="1" applyFill="1" applyBorder="1" applyAlignment="1">
      <alignment vertical="center" wrapText="1"/>
    </xf>
    <xf numFmtId="164" fontId="7" fillId="0" borderId="1" xfId="3" applyNumberFormat="1" applyFont="1" applyFill="1" applyBorder="1" applyAlignment="1">
      <alignment horizontal="center" vertical="center" wrapText="1"/>
    </xf>
    <xf numFmtId="165" fontId="7" fillId="0" borderId="1" xfId="7" applyNumberFormat="1" applyFont="1" applyFill="1" applyBorder="1" applyAlignment="1">
      <alignment vertical="center" wrapText="1"/>
    </xf>
    <xf numFmtId="0" fontId="7" fillId="0" borderId="1" xfId="2" applyFont="1" applyFill="1" applyBorder="1" applyAlignment="1">
      <alignment horizontal="left" vertical="center" wrapText="1"/>
    </xf>
    <xf numFmtId="0" fontId="7" fillId="0" borderId="1" xfId="2" quotePrefix="1" applyFont="1" applyFill="1" applyBorder="1" applyAlignment="1">
      <alignment horizontal="center" vertical="center" wrapText="1"/>
    </xf>
    <xf numFmtId="0" fontId="5" fillId="0" borderId="1" xfId="0" applyFont="1" applyFill="1" applyBorder="1" applyAlignment="1">
      <alignment vertical="center" wrapText="1"/>
    </xf>
    <xf numFmtId="0" fontId="2" fillId="0" borderId="1" xfId="0" quotePrefix="1" applyFont="1" applyFill="1" applyBorder="1" applyAlignment="1">
      <alignment horizontal="left" vertical="center" wrapText="1"/>
    </xf>
    <xf numFmtId="0" fontId="5" fillId="0" borderId="1" xfId="4" applyFont="1" applyFill="1" applyBorder="1" applyAlignment="1">
      <alignment horizontal="center" vertical="center" wrapText="1"/>
    </xf>
    <xf numFmtId="1" fontId="5" fillId="0" borderId="1" xfId="5" applyNumberFormat="1" applyFont="1" applyFill="1" applyBorder="1" applyAlignment="1">
      <alignment vertical="center" wrapText="1"/>
    </xf>
    <xf numFmtId="0" fontId="2" fillId="0" borderId="1" xfId="4" applyFont="1" applyFill="1" applyBorder="1" applyAlignment="1">
      <alignment horizontal="center" vertical="center" wrapText="1"/>
    </xf>
    <xf numFmtId="0" fontId="2" fillId="0" borderId="1" xfId="6" applyFont="1" applyFill="1" applyBorder="1" applyAlignment="1">
      <alignment horizontal="left" vertical="center" wrapText="1"/>
    </xf>
    <xf numFmtId="1" fontId="2" fillId="0" borderId="1" xfId="5" applyNumberFormat="1" applyFont="1" applyFill="1" applyBorder="1" applyAlignment="1">
      <alignment vertical="center" wrapText="1"/>
    </xf>
    <xf numFmtId="164" fontId="5" fillId="0" borderId="1" xfId="1" applyNumberFormat="1" applyFont="1" applyFill="1" applyBorder="1" applyAlignment="1">
      <alignment horizontal="center" vertical="center" wrapText="1"/>
    </xf>
    <xf numFmtId="164" fontId="2" fillId="0" borderId="1" xfId="1" applyNumberFormat="1"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quotePrefix="1" applyFont="1" applyFill="1" applyBorder="1" applyAlignment="1">
      <alignment horizontal="center" vertical="center" wrapText="1"/>
    </xf>
    <xf numFmtId="164" fontId="6" fillId="0" borderId="1" xfId="1" applyNumberFormat="1" applyFont="1" applyFill="1" applyBorder="1" applyAlignment="1">
      <alignment vertical="center" wrapText="1"/>
    </xf>
    <xf numFmtId="0" fontId="6" fillId="0" borderId="0" xfId="0" applyFont="1" applyFill="1" applyAlignment="1">
      <alignment vertical="center" wrapText="1"/>
    </xf>
    <xf numFmtId="0" fontId="2" fillId="0" borderId="1" xfId="0"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0" fontId="2" fillId="0" borderId="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164" fontId="5" fillId="0" borderId="1" xfId="1" applyNumberFormat="1" applyFont="1" applyFill="1" applyBorder="1" applyAlignment="1">
      <alignment vertical="center" wrapText="1"/>
    </xf>
    <xf numFmtId="0" fontId="2" fillId="0" borderId="4" xfId="0" applyFont="1" applyFill="1" applyBorder="1" applyAlignment="1">
      <alignment horizontal="left" vertical="center" wrapText="1"/>
    </xf>
    <xf numFmtId="3" fontId="2" fillId="0" borderId="1" xfId="0" applyNumberFormat="1" applyFont="1" applyFill="1" applyBorder="1" applyAlignment="1">
      <alignment vertical="center" wrapText="1"/>
    </xf>
    <xf numFmtId="0" fontId="2" fillId="0" borderId="5" xfId="0" applyFont="1" applyFill="1" applyBorder="1" applyAlignment="1">
      <alignment vertical="center" wrapText="1"/>
    </xf>
    <xf numFmtId="0" fontId="2" fillId="0" borderId="5" xfId="0" applyFont="1" applyFill="1" applyBorder="1" applyAlignment="1">
      <alignment horizontal="center" vertical="center" wrapText="1"/>
    </xf>
    <xf numFmtId="164" fontId="5" fillId="0" borderId="5" xfId="1" applyNumberFormat="1" applyFont="1" applyFill="1" applyBorder="1" applyAlignment="1">
      <alignment vertical="center" wrapText="1"/>
    </xf>
    <xf numFmtId="0" fontId="12" fillId="0" borderId="1"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left" vertical="center" wrapText="1"/>
    </xf>
    <xf numFmtId="0" fontId="2" fillId="0" borderId="0" xfId="0" quotePrefix="1" applyFont="1" applyFill="1" applyBorder="1" applyAlignment="1">
      <alignment horizontal="center" vertical="center" wrapText="1"/>
    </xf>
    <xf numFmtId="164" fontId="2" fillId="0" borderId="0" xfId="1" applyNumberFormat="1" applyFont="1" applyFill="1" applyBorder="1" applyAlignment="1">
      <alignment vertical="center" wrapText="1"/>
    </xf>
    <xf numFmtId="165" fontId="2" fillId="0" borderId="0" xfId="7" applyNumberFormat="1" applyFont="1" applyFill="1" applyBorder="1" applyAlignment="1">
      <alignment vertical="center" wrapText="1"/>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164" fontId="13" fillId="0" borderId="1" xfId="0" applyNumberFormat="1" applyFont="1" applyFill="1" applyBorder="1" applyAlignment="1">
      <alignment vertical="center" wrapText="1"/>
    </xf>
    <xf numFmtId="167" fontId="13" fillId="0" borderId="1" xfId="0" applyNumberFormat="1" applyFont="1" applyFill="1" applyBorder="1" applyAlignment="1">
      <alignment vertical="center" wrapText="1"/>
    </xf>
    <xf numFmtId="165" fontId="13" fillId="0" borderId="1" xfId="7" applyNumberFormat="1" applyFont="1" applyFill="1" applyBorder="1" applyAlignment="1">
      <alignment vertical="center" wrapText="1"/>
    </xf>
    <xf numFmtId="0" fontId="13" fillId="0" borderId="0" xfId="0" applyFont="1" applyFill="1" applyAlignment="1">
      <alignment vertical="center" wrapText="1"/>
    </xf>
    <xf numFmtId="0" fontId="10" fillId="0" borderId="1" xfId="0" quotePrefix="1" applyFont="1" applyFill="1" applyBorder="1" applyAlignment="1">
      <alignment horizontal="center" vertical="center" wrapText="1"/>
    </xf>
    <xf numFmtId="164" fontId="10" fillId="0" borderId="1" xfId="0" applyNumberFormat="1" applyFont="1" applyFill="1" applyBorder="1" applyAlignment="1">
      <alignment vertical="center" wrapText="1"/>
    </xf>
    <xf numFmtId="167" fontId="10" fillId="0" borderId="1" xfId="0" applyNumberFormat="1" applyFont="1" applyFill="1" applyBorder="1" applyAlignment="1">
      <alignment vertical="center" wrapText="1"/>
    </xf>
    <xf numFmtId="165" fontId="10" fillId="0" borderId="1" xfId="7" applyNumberFormat="1" applyFont="1" applyFill="1" applyBorder="1" applyAlignment="1">
      <alignment vertical="center" wrapText="1"/>
    </xf>
    <xf numFmtId="164" fontId="10" fillId="0" borderId="0" xfId="1" applyNumberFormat="1" applyFont="1" applyFill="1" applyAlignment="1">
      <alignment vertical="center" wrapText="1"/>
    </xf>
    <xf numFmtId="164" fontId="13" fillId="0" borderId="0" xfId="0" applyNumberFormat="1" applyFont="1" applyFill="1" applyAlignment="1">
      <alignment vertical="center" wrapText="1"/>
    </xf>
    <xf numFmtId="164" fontId="13" fillId="0" borderId="1" xfId="1" applyNumberFormat="1" applyFont="1" applyFill="1" applyBorder="1" applyAlignment="1">
      <alignment vertical="center" wrapText="1"/>
    </xf>
    <xf numFmtId="167" fontId="13" fillId="0" borderId="1" xfId="1" applyNumberFormat="1" applyFont="1" applyFill="1" applyBorder="1" applyAlignment="1">
      <alignment vertical="center" wrapText="1"/>
    </xf>
    <xf numFmtId="0" fontId="10" fillId="0" borderId="1" xfId="0" applyFont="1" applyFill="1" applyBorder="1" applyAlignment="1">
      <alignment vertical="center" wrapText="1"/>
    </xf>
    <xf numFmtId="164" fontId="10" fillId="0" borderId="1" xfId="1" applyNumberFormat="1" applyFont="1" applyFill="1" applyBorder="1" applyAlignment="1">
      <alignment vertical="center" wrapText="1"/>
    </xf>
    <xf numFmtId="167" fontId="10" fillId="0" borderId="1" xfId="1" applyNumberFormat="1" applyFont="1" applyFill="1" applyBorder="1" applyAlignment="1">
      <alignment vertical="center" wrapText="1"/>
    </xf>
    <xf numFmtId="164" fontId="10" fillId="0" borderId="0" xfId="0" applyNumberFormat="1" applyFont="1" applyFill="1" applyAlignment="1">
      <alignment vertical="center" wrapText="1"/>
    </xf>
    <xf numFmtId="43" fontId="10" fillId="0" borderId="0" xfId="0" applyNumberFormat="1" applyFont="1" applyFill="1" applyAlignment="1">
      <alignment vertical="center" wrapText="1"/>
    </xf>
    <xf numFmtId="0" fontId="5" fillId="0" borderId="2"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0" xfId="0" quotePrefix="1" applyFont="1" applyFill="1" applyAlignment="1">
      <alignment horizontal="center" vertical="center" wrapText="1"/>
    </xf>
    <xf numFmtId="0" fontId="5" fillId="0" borderId="0" xfId="0" applyFont="1" applyFill="1" applyAlignment="1">
      <alignment horizontal="center" vertical="center" wrapText="1"/>
    </xf>
    <xf numFmtId="0" fontId="7" fillId="0" borderId="0" xfId="0" quotePrefix="1" applyFont="1" applyFill="1" applyAlignment="1">
      <alignment horizontal="center" vertical="center" wrapText="1"/>
    </xf>
    <xf numFmtId="0" fontId="7" fillId="0" borderId="0" xfId="0" applyFont="1" applyFill="1" applyAlignment="1">
      <alignment horizontal="center" vertical="center" wrapText="1"/>
    </xf>
    <xf numFmtId="0" fontId="7" fillId="0" borderId="7" xfId="0" applyFont="1" applyFill="1" applyBorder="1" applyAlignment="1">
      <alignment horizontal="right" vertical="center" wrapText="1"/>
    </xf>
    <xf numFmtId="0" fontId="5" fillId="0" borderId="2" xfId="2" quotePrefix="1" applyFont="1" applyFill="1" applyBorder="1" applyAlignment="1">
      <alignment horizontal="center" vertical="center" wrapText="1"/>
    </xf>
  </cellXfs>
  <cellStyles count="9">
    <cellStyle name="Comma" xfId="1" builtinId="3"/>
    <cellStyle name="Comma 3" xfId="8"/>
    <cellStyle name="Comma 9" xfId="3"/>
    <cellStyle name="Normal" xfId="0" builtinId="0"/>
    <cellStyle name="Normal 19" xfId="6"/>
    <cellStyle name="Normal 2 2 10" xfId="4"/>
    <cellStyle name="Normal 4" xfId="2"/>
    <cellStyle name="Normal_Bieu mau (CV )" xfId="5"/>
    <cellStyle name="Percent" xfId="7" builtinId="5"/>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677339</xdr:colOff>
      <xdr:row>2</xdr:row>
      <xdr:rowOff>10583</xdr:rowOff>
    </xdr:from>
    <xdr:to>
      <xdr:col>6</xdr:col>
      <xdr:colOff>529173</xdr:colOff>
      <xdr:row>2</xdr:row>
      <xdr:rowOff>12171</xdr:rowOff>
    </xdr:to>
    <xdr:cxnSp macro="">
      <xdr:nvCxnSpPr>
        <xdr:cNvPr id="3" name="Straight Connector 2"/>
        <xdr:cNvCxnSpPr/>
      </xdr:nvCxnSpPr>
      <xdr:spPr>
        <a:xfrm>
          <a:off x="5302256" y="804333"/>
          <a:ext cx="1989667"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456"/>
  <sheetViews>
    <sheetView tabSelected="1" view="pageBreakPreview" zoomScale="70" zoomScaleNormal="77" zoomScaleSheetLayoutView="70" workbookViewId="0">
      <selection activeCell="M11" sqref="M11"/>
    </sheetView>
  </sheetViews>
  <sheetFormatPr defaultRowHeight="15.75" outlineLevelRow="1" x14ac:dyDescent="0.25"/>
  <cols>
    <col min="1" max="1" width="5.28515625" style="7" bestFit="1" customWidth="1"/>
    <col min="2" max="2" width="53.28515625" style="7" customWidth="1"/>
    <col min="3" max="3" width="6.42578125" style="7" hidden="1" customWidth="1"/>
    <col min="4" max="4" width="10.85546875" style="7" customWidth="1"/>
    <col min="5" max="5" width="16.85546875" style="7" customWidth="1"/>
    <col min="6" max="6" width="15.28515625" style="7" customWidth="1"/>
    <col min="7" max="8" width="16.85546875" style="7" customWidth="1"/>
    <col min="9" max="9" width="16.85546875" style="7" hidden="1" customWidth="1"/>
    <col min="10" max="12" width="16.7109375" style="7" hidden="1" customWidth="1"/>
    <col min="13" max="13" width="16.7109375" style="7" customWidth="1"/>
    <col min="14" max="14" width="16.85546875" style="7" customWidth="1"/>
    <col min="15" max="15" width="20.85546875" style="7" customWidth="1"/>
    <col min="16" max="16" width="16.140625" style="7" customWidth="1"/>
    <col min="17" max="17" width="14.28515625" style="7" bestFit="1" customWidth="1"/>
    <col min="18" max="18" width="10.7109375" style="7" bestFit="1" customWidth="1"/>
    <col min="19" max="19" width="9.5703125" style="7" bestFit="1" customWidth="1"/>
    <col min="20" max="16384" width="9.140625" style="7"/>
  </cols>
  <sheetData>
    <row r="1" spans="1:18" s="2" customFormat="1" ht="42.75" customHeight="1" x14ac:dyDescent="0.25">
      <c r="A1" s="88" t="s">
        <v>244</v>
      </c>
      <c r="B1" s="89"/>
      <c r="C1" s="89"/>
      <c r="D1" s="89"/>
      <c r="E1" s="89"/>
      <c r="F1" s="89"/>
      <c r="G1" s="89"/>
      <c r="H1" s="89"/>
      <c r="I1" s="89"/>
      <c r="J1" s="89"/>
      <c r="K1" s="89"/>
      <c r="L1" s="89"/>
      <c r="M1" s="89"/>
      <c r="N1" s="89"/>
      <c r="O1" s="89"/>
      <c r="P1" s="1"/>
    </row>
    <row r="2" spans="1:18" s="2" customFormat="1" ht="20.25" customHeight="1" x14ac:dyDescent="0.25">
      <c r="A2" s="90" t="s">
        <v>245</v>
      </c>
      <c r="B2" s="91"/>
      <c r="C2" s="91"/>
      <c r="D2" s="91"/>
      <c r="E2" s="91"/>
      <c r="F2" s="91"/>
      <c r="G2" s="91"/>
      <c r="H2" s="91"/>
      <c r="I2" s="91"/>
      <c r="J2" s="91"/>
      <c r="K2" s="91"/>
      <c r="L2" s="91"/>
      <c r="M2" s="91"/>
      <c r="N2" s="91"/>
      <c r="O2" s="91"/>
      <c r="P2" s="91"/>
    </row>
    <row r="3" spans="1:18" s="2" customFormat="1" x14ac:dyDescent="0.25">
      <c r="E3" s="3"/>
      <c r="F3" s="3"/>
      <c r="G3" s="3"/>
      <c r="H3" s="3"/>
      <c r="I3" s="3"/>
      <c r="J3" s="4"/>
      <c r="K3" s="4"/>
      <c r="L3" s="4"/>
      <c r="M3" s="4"/>
      <c r="N3" s="5"/>
      <c r="O3" s="92" t="s">
        <v>193</v>
      </c>
      <c r="P3" s="92"/>
    </row>
    <row r="4" spans="1:18" ht="15.75" customHeight="1" x14ac:dyDescent="0.25">
      <c r="A4" s="85" t="s">
        <v>19</v>
      </c>
      <c r="B4" s="85" t="s">
        <v>20</v>
      </c>
      <c r="C4" s="6" t="s">
        <v>190</v>
      </c>
      <c r="D4" s="85" t="s">
        <v>21</v>
      </c>
      <c r="E4" s="85" t="s">
        <v>194</v>
      </c>
      <c r="F4" s="87" t="s">
        <v>195</v>
      </c>
      <c r="G4" s="87"/>
      <c r="H4" s="87"/>
      <c r="I4" s="87" t="s">
        <v>239</v>
      </c>
      <c r="J4" s="93" t="s">
        <v>240</v>
      </c>
      <c r="K4" s="93" t="s">
        <v>241</v>
      </c>
      <c r="L4" s="93" t="s">
        <v>242</v>
      </c>
      <c r="M4" s="93" t="s">
        <v>243</v>
      </c>
      <c r="N4" s="85" t="s">
        <v>58</v>
      </c>
      <c r="O4" s="85" t="s">
        <v>56</v>
      </c>
      <c r="P4" s="85" t="s">
        <v>22</v>
      </c>
    </row>
    <row r="5" spans="1:18" ht="50.25" customHeight="1" x14ac:dyDescent="0.25">
      <c r="A5" s="86"/>
      <c r="B5" s="86"/>
      <c r="C5" s="6"/>
      <c r="D5" s="86"/>
      <c r="E5" s="86"/>
      <c r="F5" s="6" t="s">
        <v>172</v>
      </c>
      <c r="G5" s="6" t="s">
        <v>173</v>
      </c>
      <c r="H5" s="6" t="s">
        <v>196</v>
      </c>
      <c r="I5" s="87"/>
      <c r="J5" s="86"/>
      <c r="K5" s="86"/>
      <c r="L5" s="86"/>
      <c r="M5" s="86"/>
      <c r="N5" s="86"/>
      <c r="O5" s="86"/>
      <c r="P5" s="86"/>
    </row>
    <row r="6" spans="1:18" s="10" customFormat="1" x14ac:dyDescent="0.25">
      <c r="A6" s="8" t="s">
        <v>23</v>
      </c>
      <c r="B6" s="8" t="s">
        <v>16</v>
      </c>
      <c r="C6" s="8"/>
      <c r="D6" s="8" t="s">
        <v>24</v>
      </c>
      <c r="E6" s="8" t="s">
        <v>198</v>
      </c>
      <c r="F6" s="8" t="s">
        <v>191</v>
      </c>
      <c r="G6" s="8" t="s">
        <v>192</v>
      </c>
      <c r="H6" s="8" t="s">
        <v>197</v>
      </c>
      <c r="I6" s="9"/>
      <c r="J6" s="8">
        <v>2</v>
      </c>
      <c r="K6" s="8">
        <v>2</v>
      </c>
      <c r="L6" s="8">
        <v>2</v>
      </c>
      <c r="M6" s="8">
        <v>2</v>
      </c>
      <c r="N6" s="8" t="s">
        <v>57</v>
      </c>
      <c r="O6" s="8">
        <v>4</v>
      </c>
      <c r="P6" s="8">
        <v>5</v>
      </c>
    </row>
    <row r="7" spans="1:18" s="2" customFormat="1" ht="33.75" customHeight="1" x14ac:dyDescent="0.25">
      <c r="A7" s="6"/>
      <c r="B7" s="6" t="s">
        <v>55</v>
      </c>
      <c r="C7" s="6"/>
      <c r="D7" s="6"/>
      <c r="E7" s="11">
        <f>E8+E34+E56+E91+E111+E144+E167+E201+E232+E269+E314+E328+E332+E347+E362+E373+E384+E389+E393+E398+E407+E418+E422</f>
        <v>58387445.600000001</v>
      </c>
      <c r="F7" s="11">
        <f t="shared" ref="F7:M7" si="0">F8+F34+F56+F91+F111+F144+F167+F201+F232+F269+F314+F328+F332+F347+F362+F373+F384+F389+F393+F398+F407+F418+F422</f>
        <v>46178000</v>
      </c>
      <c r="G7" s="11">
        <f t="shared" si="0"/>
        <v>12291306.4</v>
      </c>
      <c r="H7" s="11">
        <f t="shared" si="0"/>
        <v>81860.800000000003</v>
      </c>
      <c r="I7" s="11">
        <v>9223607.9000000004</v>
      </c>
      <c r="J7" s="11">
        <f t="shared" ref="J7:L7" si="1">J8+J34+J56+J91+J111+J144+J167+J201+J232+J269+J314+J328+J332+J347+J362+J373+J384+J389+J393+J398+J407+J418+J422</f>
        <v>9263196.9000000004</v>
      </c>
      <c r="K7" s="11">
        <f t="shared" si="1"/>
        <v>9304229.9000000004</v>
      </c>
      <c r="L7" s="11">
        <f t="shared" si="1"/>
        <v>9670702.9000000004</v>
      </c>
      <c r="M7" s="11">
        <f t="shared" si="0"/>
        <v>9670702.9000000004</v>
      </c>
      <c r="N7" s="12">
        <f>M7/E7</f>
        <v>0.16562983361614983</v>
      </c>
      <c r="O7" s="11"/>
      <c r="P7" s="6"/>
      <c r="Q7" s="13">
        <v>7772</v>
      </c>
    </row>
    <row r="8" spans="1:18" s="2" customFormat="1" x14ac:dyDescent="0.25">
      <c r="A8" s="6" t="s">
        <v>23</v>
      </c>
      <c r="B8" s="14" t="s">
        <v>43</v>
      </c>
      <c r="C8" s="14"/>
      <c r="D8" s="6"/>
      <c r="E8" s="15">
        <f>E9+E16</f>
        <v>2039540</v>
      </c>
      <c r="F8" s="15">
        <f>F9+F16</f>
        <v>1827000</v>
      </c>
      <c r="G8" s="15">
        <f t="shared" ref="G8:M8" si="2">G9+G16</f>
        <v>212540.00000000003</v>
      </c>
      <c r="H8" s="15">
        <f t="shared" ref="H8" si="3">H9+H16</f>
        <v>0</v>
      </c>
      <c r="I8" s="15">
        <v>0</v>
      </c>
      <c r="J8" s="15">
        <f t="shared" ref="J8:L8" si="4">J9+J16</f>
        <v>0</v>
      </c>
      <c r="K8" s="15">
        <f t="shared" si="4"/>
        <v>0</v>
      </c>
      <c r="L8" s="15">
        <f t="shared" si="4"/>
        <v>0</v>
      </c>
      <c r="M8" s="15">
        <f t="shared" si="2"/>
        <v>0</v>
      </c>
      <c r="N8" s="12">
        <f>M8/E8</f>
        <v>0</v>
      </c>
      <c r="O8" s="15"/>
      <c r="P8" s="16"/>
      <c r="Q8" s="13">
        <v>10728</v>
      </c>
    </row>
    <row r="9" spans="1:18" s="2" customFormat="1" ht="31.5" x14ac:dyDescent="0.25">
      <c r="A9" s="6" t="s">
        <v>17</v>
      </c>
      <c r="B9" s="14" t="s">
        <v>119</v>
      </c>
      <c r="C9" s="14">
        <v>2</v>
      </c>
      <c r="D9" s="17" t="s">
        <v>1</v>
      </c>
      <c r="E9" s="15">
        <f t="shared" ref="E9:M14" si="5">E10</f>
        <v>215000</v>
      </c>
      <c r="F9" s="15">
        <f t="shared" si="5"/>
        <v>15000</v>
      </c>
      <c r="G9" s="15">
        <f t="shared" si="5"/>
        <v>200000</v>
      </c>
      <c r="H9" s="15">
        <f t="shared" si="5"/>
        <v>0</v>
      </c>
      <c r="I9" s="15">
        <v>0</v>
      </c>
      <c r="J9" s="15">
        <f t="shared" si="5"/>
        <v>0</v>
      </c>
      <c r="K9" s="15">
        <f t="shared" si="5"/>
        <v>0</v>
      </c>
      <c r="L9" s="15">
        <f t="shared" si="5"/>
        <v>0</v>
      </c>
      <c r="M9" s="15">
        <f t="shared" si="5"/>
        <v>0</v>
      </c>
      <c r="N9" s="12">
        <f>M9/E9</f>
        <v>0</v>
      </c>
      <c r="O9" s="15"/>
      <c r="P9" s="16"/>
      <c r="Q9" s="13">
        <v>4078</v>
      </c>
    </row>
    <row r="10" spans="1:18" s="2" customFormat="1" outlineLevel="1" x14ac:dyDescent="0.25">
      <c r="A10" s="6">
        <v>1</v>
      </c>
      <c r="B10" s="14" t="s">
        <v>2</v>
      </c>
      <c r="C10" s="14" t="s">
        <v>75</v>
      </c>
      <c r="D10" s="17"/>
      <c r="E10" s="15">
        <f>E14+E11</f>
        <v>215000</v>
      </c>
      <c r="F10" s="15">
        <f t="shared" ref="F10:M10" si="6">F14+F11</f>
        <v>15000</v>
      </c>
      <c r="G10" s="15">
        <f t="shared" si="6"/>
        <v>200000</v>
      </c>
      <c r="H10" s="15">
        <f t="shared" si="6"/>
        <v>0</v>
      </c>
      <c r="I10" s="15">
        <v>0</v>
      </c>
      <c r="J10" s="15">
        <f t="shared" ref="J10:L10" si="7">J14+J11</f>
        <v>0</v>
      </c>
      <c r="K10" s="15">
        <f t="shared" si="7"/>
        <v>0</v>
      </c>
      <c r="L10" s="15">
        <f t="shared" si="7"/>
        <v>0</v>
      </c>
      <c r="M10" s="15">
        <f t="shared" si="6"/>
        <v>0</v>
      </c>
      <c r="N10" s="12">
        <f>M10/E10</f>
        <v>0</v>
      </c>
      <c r="O10" s="15"/>
      <c r="P10" s="16"/>
      <c r="Q10" s="13">
        <v>18942</v>
      </c>
    </row>
    <row r="11" spans="1:18" s="2" customFormat="1" ht="31.5" outlineLevel="1" x14ac:dyDescent="0.25">
      <c r="A11" s="18" t="s">
        <v>3</v>
      </c>
      <c r="B11" s="19" t="s">
        <v>117</v>
      </c>
      <c r="C11" s="14"/>
      <c r="D11" s="20" t="s">
        <v>4</v>
      </c>
      <c r="E11" s="15">
        <f>E12</f>
        <v>200000</v>
      </c>
      <c r="F11" s="15">
        <f t="shared" ref="F11:M12" si="8">F12</f>
        <v>0</v>
      </c>
      <c r="G11" s="15">
        <f t="shared" si="8"/>
        <v>200000</v>
      </c>
      <c r="H11" s="15">
        <f t="shared" si="8"/>
        <v>0</v>
      </c>
      <c r="I11" s="15">
        <v>0</v>
      </c>
      <c r="J11" s="15">
        <f t="shared" si="8"/>
        <v>0</v>
      </c>
      <c r="K11" s="15">
        <f t="shared" si="8"/>
        <v>0</v>
      </c>
      <c r="L11" s="15">
        <f t="shared" si="8"/>
        <v>0</v>
      </c>
      <c r="M11" s="15">
        <f t="shared" si="8"/>
        <v>0</v>
      </c>
      <c r="N11" s="12"/>
      <c r="O11" s="15"/>
      <c r="P11" s="16"/>
      <c r="Q11" s="13">
        <v>4116.4957999999997</v>
      </c>
    </row>
    <row r="12" spans="1:18" s="2" customFormat="1" ht="31.5" outlineLevel="1" x14ac:dyDescent="0.25">
      <c r="A12" s="21" t="s">
        <v>5</v>
      </c>
      <c r="B12" s="22" t="s">
        <v>199</v>
      </c>
      <c r="C12" s="22"/>
      <c r="D12" s="23"/>
      <c r="E12" s="24">
        <f>E13</f>
        <v>200000</v>
      </c>
      <c r="F12" s="24">
        <f t="shared" si="8"/>
        <v>0</v>
      </c>
      <c r="G12" s="24">
        <f t="shared" si="8"/>
        <v>200000</v>
      </c>
      <c r="H12" s="24">
        <f t="shared" si="8"/>
        <v>0</v>
      </c>
      <c r="I12" s="24">
        <v>0</v>
      </c>
      <c r="J12" s="24">
        <f t="shared" si="8"/>
        <v>0</v>
      </c>
      <c r="K12" s="24">
        <f t="shared" si="8"/>
        <v>0</v>
      </c>
      <c r="L12" s="24">
        <f t="shared" si="8"/>
        <v>0</v>
      </c>
      <c r="M12" s="24">
        <f t="shared" si="8"/>
        <v>0</v>
      </c>
      <c r="N12" s="25"/>
      <c r="O12" s="24"/>
      <c r="P12" s="16"/>
      <c r="Q12" s="3"/>
      <c r="R12" s="3"/>
    </row>
    <row r="13" spans="1:18" s="2" customFormat="1" outlineLevel="1" x14ac:dyDescent="0.25">
      <c r="A13" s="21"/>
      <c r="B13" s="22" t="s">
        <v>200</v>
      </c>
      <c r="C13" s="22"/>
      <c r="D13" s="23"/>
      <c r="E13" s="24">
        <f>F13+G13-H13</f>
        <v>200000</v>
      </c>
      <c r="F13" s="24"/>
      <c r="G13" s="24">
        <v>200000</v>
      </c>
      <c r="H13" s="24"/>
      <c r="I13" s="24"/>
      <c r="J13" s="24"/>
      <c r="K13" s="24"/>
      <c r="L13" s="24"/>
      <c r="M13" s="24"/>
      <c r="N13" s="25"/>
      <c r="O13" s="24"/>
      <c r="P13" s="16"/>
    </row>
    <row r="14" spans="1:18" s="2" customFormat="1" ht="31.5" outlineLevel="1" x14ac:dyDescent="0.25">
      <c r="A14" s="18" t="s">
        <v>10</v>
      </c>
      <c r="B14" s="19" t="s">
        <v>92</v>
      </c>
      <c r="C14" s="19"/>
      <c r="D14" s="20" t="s">
        <v>115</v>
      </c>
      <c r="E14" s="26">
        <f t="shared" si="5"/>
        <v>15000</v>
      </c>
      <c r="F14" s="26">
        <f t="shared" si="5"/>
        <v>15000</v>
      </c>
      <c r="G14" s="26"/>
      <c r="H14" s="26"/>
      <c r="I14" s="26"/>
      <c r="J14" s="26"/>
      <c r="K14" s="26"/>
      <c r="L14" s="26"/>
      <c r="M14" s="26"/>
      <c r="N14" s="27">
        <f t="shared" ref="N14:N21" si="9">M14/E14</f>
        <v>0</v>
      </c>
      <c r="O14" s="26"/>
      <c r="P14" s="16"/>
      <c r="Q14" s="3"/>
    </row>
    <row r="15" spans="1:18" s="2" customFormat="1" outlineLevel="1" x14ac:dyDescent="0.25">
      <c r="A15" s="21" t="s">
        <v>5</v>
      </c>
      <c r="B15" s="22" t="s">
        <v>114</v>
      </c>
      <c r="C15" s="22"/>
      <c r="D15" s="23"/>
      <c r="E15" s="28">
        <v>15000</v>
      </c>
      <c r="F15" s="28">
        <v>15000</v>
      </c>
      <c r="G15" s="28"/>
      <c r="H15" s="28"/>
      <c r="I15" s="28"/>
      <c r="J15" s="28"/>
      <c r="K15" s="28"/>
      <c r="L15" s="28"/>
      <c r="M15" s="28"/>
      <c r="N15" s="29">
        <f t="shared" si="9"/>
        <v>0</v>
      </c>
      <c r="O15" s="24"/>
      <c r="P15" s="16"/>
    </row>
    <row r="16" spans="1:18" s="2" customFormat="1" ht="31.5" x14ac:dyDescent="0.25">
      <c r="A16" s="6" t="s">
        <v>18</v>
      </c>
      <c r="B16" s="14" t="s">
        <v>129</v>
      </c>
      <c r="C16" s="14">
        <v>3</v>
      </c>
      <c r="D16" s="17" t="s">
        <v>6</v>
      </c>
      <c r="E16" s="15">
        <f>E17+E26</f>
        <v>1824540</v>
      </c>
      <c r="F16" s="15">
        <f>F17+F26</f>
        <v>1812000</v>
      </c>
      <c r="G16" s="15">
        <f t="shared" ref="G16:M16" si="10">G17+G26</f>
        <v>12540.00000000002</v>
      </c>
      <c r="H16" s="15">
        <f t="shared" si="10"/>
        <v>0</v>
      </c>
      <c r="I16" s="15">
        <v>0</v>
      </c>
      <c r="J16" s="15">
        <f t="shared" ref="J16:L16" si="11">J17+J26</f>
        <v>0</v>
      </c>
      <c r="K16" s="15">
        <f t="shared" si="11"/>
        <v>0</v>
      </c>
      <c r="L16" s="15">
        <f t="shared" si="11"/>
        <v>0</v>
      </c>
      <c r="M16" s="15">
        <f t="shared" si="10"/>
        <v>0</v>
      </c>
      <c r="N16" s="12">
        <f t="shared" si="9"/>
        <v>0</v>
      </c>
      <c r="O16" s="15"/>
      <c r="P16" s="16"/>
    </row>
    <row r="17" spans="1:17" s="2" customFormat="1" outlineLevel="1" x14ac:dyDescent="0.25">
      <c r="A17" s="6">
        <v>1</v>
      </c>
      <c r="B17" s="14" t="s">
        <v>2</v>
      </c>
      <c r="C17" s="14" t="s">
        <v>187</v>
      </c>
      <c r="D17" s="17"/>
      <c r="E17" s="15">
        <f>E18+E20+E23</f>
        <v>903000</v>
      </c>
      <c r="F17" s="15">
        <f>F18+F20+F23</f>
        <v>903000</v>
      </c>
      <c r="G17" s="15"/>
      <c r="H17" s="15"/>
      <c r="I17" s="15"/>
      <c r="J17" s="15"/>
      <c r="K17" s="15"/>
      <c r="L17" s="15"/>
      <c r="M17" s="15"/>
      <c r="N17" s="12">
        <f t="shared" si="9"/>
        <v>0</v>
      </c>
      <c r="O17" s="15"/>
      <c r="P17" s="16"/>
    </row>
    <row r="18" spans="1:17" s="2" customFormat="1" ht="31.5" outlineLevel="1" x14ac:dyDescent="0.25">
      <c r="A18" s="18" t="s">
        <v>3</v>
      </c>
      <c r="B18" s="19" t="s">
        <v>34</v>
      </c>
      <c r="C18" s="19"/>
      <c r="D18" s="20" t="s">
        <v>35</v>
      </c>
      <c r="E18" s="26">
        <f>E19</f>
        <v>80000</v>
      </c>
      <c r="F18" s="26">
        <f>F19</f>
        <v>80000</v>
      </c>
      <c r="G18" s="26"/>
      <c r="H18" s="26"/>
      <c r="I18" s="26"/>
      <c r="J18" s="26"/>
      <c r="K18" s="26"/>
      <c r="L18" s="26"/>
      <c r="M18" s="26"/>
      <c r="N18" s="27">
        <f t="shared" si="9"/>
        <v>0</v>
      </c>
      <c r="O18" s="26"/>
      <c r="P18" s="16"/>
    </row>
    <row r="19" spans="1:17" s="2" customFormat="1" ht="31.5" outlineLevel="1" x14ac:dyDescent="0.25">
      <c r="A19" s="21"/>
      <c r="B19" s="22" t="s">
        <v>133</v>
      </c>
      <c r="C19" s="22"/>
      <c r="D19" s="23"/>
      <c r="E19" s="24">
        <v>80000</v>
      </c>
      <c r="F19" s="24">
        <v>80000</v>
      </c>
      <c r="G19" s="24"/>
      <c r="H19" s="24"/>
      <c r="I19" s="24"/>
      <c r="J19" s="24"/>
      <c r="K19" s="24"/>
      <c r="L19" s="24"/>
      <c r="M19" s="24"/>
      <c r="N19" s="25">
        <f t="shared" si="9"/>
        <v>0</v>
      </c>
      <c r="O19" s="24"/>
      <c r="P19" s="16"/>
    </row>
    <row r="20" spans="1:17" s="2" customFormat="1" ht="47.25" outlineLevel="1" x14ac:dyDescent="0.25">
      <c r="A20" s="18" t="s">
        <v>10</v>
      </c>
      <c r="B20" s="19" t="s">
        <v>36</v>
      </c>
      <c r="C20" s="19"/>
      <c r="D20" s="20" t="s">
        <v>37</v>
      </c>
      <c r="E20" s="26">
        <f>E21</f>
        <v>808000</v>
      </c>
      <c r="F20" s="26">
        <f>F21</f>
        <v>808000</v>
      </c>
      <c r="G20" s="26"/>
      <c r="H20" s="26"/>
      <c r="I20" s="26"/>
      <c r="J20" s="26"/>
      <c r="K20" s="26"/>
      <c r="L20" s="26"/>
      <c r="M20" s="26"/>
      <c r="N20" s="27">
        <f t="shared" si="9"/>
        <v>0</v>
      </c>
      <c r="O20" s="26"/>
      <c r="P20" s="16"/>
    </row>
    <row r="21" spans="1:17" s="2" customFormat="1" ht="63" outlineLevel="1" x14ac:dyDescent="0.25">
      <c r="A21" s="21" t="s">
        <v>5</v>
      </c>
      <c r="B21" s="22" t="s">
        <v>38</v>
      </c>
      <c r="C21" s="22"/>
      <c r="D21" s="23"/>
      <c r="E21" s="24">
        <f>E22</f>
        <v>808000</v>
      </c>
      <c r="F21" s="24">
        <f>F22</f>
        <v>808000</v>
      </c>
      <c r="G21" s="24"/>
      <c r="H21" s="24"/>
      <c r="I21" s="24"/>
      <c r="J21" s="24"/>
      <c r="K21" s="24"/>
      <c r="L21" s="24"/>
      <c r="M21" s="24"/>
      <c r="N21" s="25">
        <f t="shared" si="9"/>
        <v>0</v>
      </c>
      <c r="O21" s="24"/>
      <c r="P21" s="16"/>
    </row>
    <row r="22" spans="1:17" s="2" customFormat="1" outlineLevel="1" x14ac:dyDescent="0.25">
      <c r="A22" s="21"/>
      <c r="B22" s="22" t="s">
        <v>134</v>
      </c>
      <c r="C22" s="22"/>
      <c r="D22" s="23"/>
      <c r="E22" s="24">
        <v>808000</v>
      </c>
      <c r="F22" s="24">
        <v>808000</v>
      </c>
      <c r="G22" s="24"/>
      <c r="H22" s="24"/>
      <c r="I22" s="24"/>
      <c r="J22" s="24"/>
      <c r="K22" s="24"/>
      <c r="L22" s="24"/>
      <c r="M22" s="24"/>
      <c r="N22" s="25"/>
      <c r="O22" s="24"/>
      <c r="P22" s="16"/>
    </row>
    <row r="23" spans="1:17" s="2" customFormat="1" ht="31.5" outlineLevel="1" x14ac:dyDescent="0.25">
      <c r="A23" s="18" t="s">
        <v>14</v>
      </c>
      <c r="B23" s="19" t="s">
        <v>11</v>
      </c>
      <c r="C23" s="19"/>
      <c r="D23" s="20" t="s">
        <v>12</v>
      </c>
      <c r="E23" s="26">
        <f>E24</f>
        <v>15000</v>
      </c>
      <c r="F23" s="26">
        <f>F24</f>
        <v>15000</v>
      </c>
      <c r="G23" s="26"/>
      <c r="H23" s="26"/>
      <c r="I23" s="26"/>
      <c r="J23" s="26"/>
      <c r="K23" s="26"/>
      <c r="L23" s="26"/>
      <c r="M23" s="26"/>
      <c r="N23" s="27">
        <f t="shared" ref="N23:N42" si="12">M23/E23</f>
        <v>0</v>
      </c>
      <c r="O23" s="26"/>
      <c r="P23" s="16"/>
    </row>
    <row r="24" spans="1:17" s="2" customFormat="1" ht="47.25" outlineLevel="1" x14ac:dyDescent="0.25">
      <c r="A24" s="21" t="s">
        <v>5</v>
      </c>
      <c r="B24" s="22" t="s">
        <v>13</v>
      </c>
      <c r="C24" s="22"/>
      <c r="D24" s="23"/>
      <c r="E24" s="24">
        <f>E25</f>
        <v>15000</v>
      </c>
      <c r="F24" s="24">
        <f>F25</f>
        <v>15000</v>
      </c>
      <c r="G24" s="24"/>
      <c r="H24" s="24"/>
      <c r="I24" s="24"/>
      <c r="J24" s="24"/>
      <c r="K24" s="24"/>
      <c r="L24" s="24"/>
      <c r="M24" s="24"/>
      <c r="N24" s="25">
        <f t="shared" si="12"/>
        <v>0</v>
      </c>
      <c r="O24" s="24"/>
      <c r="P24" s="16"/>
    </row>
    <row r="25" spans="1:17" s="2" customFormat="1" ht="31.5" outlineLevel="1" x14ac:dyDescent="0.25">
      <c r="A25" s="8"/>
      <c r="B25" s="30" t="s">
        <v>147</v>
      </c>
      <c r="C25" s="30"/>
      <c r="D25" s="31"/>
      <c r="E25" s="28">
        <v>15000</v>
      </c>
      <c r="F25" s="28">
        <v>15000</v>
      </c>
      <c r="G25" s="28"/>
      <c r="H25" s="28"/>
      <c r="I25" s="28"/>
      <c r="J25" s="28"/>
      <c r="K25" s="28"/>
      <c r="L25" s="28"/>
      <c r="M25" s="28"/>
      <c r="N25" s="29">
        <f t="shared" si="12"/>
        <v>0</v>
      </c>
      <c r="O25" s="28"/>
      <c r="P25" s="16"/>
    </row>
    <row r="26" spans="1:17" s="1" customFormat="1" outlineLevel="1" x14ac:dyDescent="0.25">
      <c r="A26" s="6">
        <v>2</v>
      </c>
      <c r="B26" s="14" t="s">
        <v>59</v>
      </c>
      <c r="C26" s="14" t="s">
        <v>188</v>
      </c>
      <c r="D26" s="17"/>
      <c r="E26" s="15">
        <f>E27+E32</f>
        <v>921540</v>
      </c>
      <c r="F26" s="15">
        <f>F27+F32</f>
        <v>909000</v>
      </c>
      <c r="G26" s="15">
        <f t="shared" ref="G26:M26" si="13">G27+G32</f>
        <v>12540.00000000002</v>
      </c>
      <c r="H26" s="15"/>
      <c r="I26" s="15">
        <v>0</v>
      </c>
      <c r="J26" s="15">
        <f t="shared" ref="J26:L26" si="14">J27+J32</f>
        <v>0</v>
      </c>
      <c r="K26" s="15">
        <f t="shared" si="14"/>
        <v>0</v>
      </c>
      <c r="L26" s="15">
        <f t="shared" si="14"/>
        <v>0</v>
      </c>
      <c r="M26" s="15">
        <f t="shared" si="13"/>
        <v>0</v>
      </c>
      <c r="N26" s="12">
        <f t="shared" si="12"/>
        <v>0</v>
      </c>
      <c r="O26" s="15"/>
      <c r="P26" s="32"/>
    </row>
    <row r="27" spans="1:17" s="1" customFormat="1" ht="47.25" outlineLevel="1" x14ac:dyDescent="0.25">
      <c r="A27" s="18" t="s">
        <v>75</v>
      </c>
      <c r="B27" s="19" t="s">
        <v>74</v>
      </c>
      <c r="C27" s="19"/>
      <c r="D27" s="20"/>
      <c r="E27" s="26">
        <f>SUM(E28:E31)</f>
        <v>736540</v>
      </c>
      <c r="F27" s="26">
        <f t="shared" ref="F27:M27" si="15">SUM(F28:F31)</f>
        <v>724000</v>
      </c>
      <c r="G27" s="26">
        <f t="shared" si="15"/>
        <v>12540.00000000002</v>
      </c>
      <c r="H27" s="26"/>
      <c r="I27" s="26">
        <v>0</v>
      </c>
      <c r="J27" s="26">
        <f t="shared" ref="J27:L27" si="16">SUM(J28:J31)</f>
        <v>0</v>
      </c>
      <c r="K27" s="26">
        <f t="shared" si="16"/>
        <v>0</v>
      </c>
      <c r="L27" s="26">
        <f t="shared" si="16"/>
        <v>0</v>
      </c>
      <c r="M27" s="26">
        <f t="shared" si="15"/>
        <v>0</v>
      </c>
      <c r="N27" s="27">
        <f t="shared" si="12"/>
        <v>0</v>
      </c>
      <c r="O27" s="26"/>
      <c r="P27" s="32"/>
    </row>
    <row r="28" spans="1:17" s="2" customFormat="1" outlineLevel="1" x14ac:dyDescent="0.25">
      <c r="A28" s="8"/>
      <c r="B28" s="30" t="s">
        <v>79</v>
      </c>
      <c r="C28" s="30"/>
      <c r="D28" s="31"/>
      <c r="E28" s="28">
        <f>F28+G28</f>
        <v>88540.000000000015</v>
      </c>
      <c r="F28" s="28">
        <v>76000</v>
      </c>
      <c r="G28" s="28">
        <v>12540.00000000002</v>
      </c>
      <c r="H28" s="28"/>
      <c r="I28" s="28"/>
      <c r="J28" s="28"/>
      <c r="K28" s="28"/>
      <c r="L28" s="28"/>
      <c r="M28" s="28"/>
      <c r="N28" s="29">
        <f t="shared" si="12"/>
        <v>0</v>
      </c>
      <c r="O28" s="28"/>
      <c r="P28" s="16"/>
      <c r="Q28" s="2">
        <v>1000</v>
      </c>
    </row>
    <row r="29" spans="1:17" s="2" customFormat="1" outlineLevel="1" x14ac:dyDescent="0.25">
      <c r="A29" s="8"/>
      <c r="B29" s="30" t="s">
        <v>166</v>
      </c>
      <c r="C29" s="30"/>
      <c r="D29" s="31"/>
      <c r="E29" s="28">
        <v>360000</v>
      </c>
      <c r="F29" s="28">
        <v>360000</v>
      </c>
      <c r="G29" s="28"/>
      <c r="H29" s="28"/>
      <c r="I29" s="28"/>
      <c r="J29" s="28"/>
      <c r="K29" s="28"/>
      <c r="L29" s="28"/>
      <c r="M29" s="28"/>
      <c r="N29" s="29">
        <f t="shared" si="12"/>
        <v>0</v>
      </c>
      <c r="O29" s="28"/>
      <c r="P29" s="16"/>
    </row>
    <row r="30" spans="1:17" s="2" customFormat="1" outlineLevel="1" x14ac:dyDescent="0.25">
      <c r="A30" s="8"/>
      <c r="B30" s="30" t="s">
        <v>167</v>
      </c>
      <c r="C30" s="30"/>
      <c r="D30" s="31"/>
      <c r="E30" s="28">
        <v>108000</v>
      </c>
      <c r="F30" s="28">
        <v>108000</v>
      </c>
      <c r="G30" s="28"/>
      <c r="H30" s="28"/>
      <c r="I30" s="28"/>
      <c r="J30" s="28"/>
      <c r="K30" s="28"/>
      <c r="L30" s="28"/>
      <c r="M30" s="28"/>
      <c r="N30" s="29">
        <f t="shared" si="12"/>
        <v>0</v>
      </c>
      <c r="O30" s="28"/>
      <c r="P30" s="16"/>
    </row>
    <row r="31" spans="1:17" s="2" customFormat="1" outlineLevel="1" x14ac:dyDescent="0.25">
      <c r="A31" s="8"/>
      <c r="B31" s="30" t="s">
        <v>168</v>
      </c>
      <c r="C31" s="30"/>
      <c r="D31" s="31"/>
      <c r="E31" s="28">
        <v>180000</v>
      </c>
      <c r="F31" s="28">
        <v>180000</v>
      </c>
      <c r="G31" s="28"/>
      <c r="H31" s="28"/>
      <c r="I31" s="28"/>
      <c r="J31" s="28"/>
      <c r="K31" s="28"/>
      <c r="L31" s="28"/>
      <c r="M31" s="28"/>
      <c r="N31" s="29">
        <f t="shared" si="12"/>
        <v>0</v>
      </c>
      <c r="O31" s="28"/>
      <c r="P31" s="16"/>
    </row>
    <row r="32" spans="1:17" s="1" customFormat="1" ht="47.25" outlineLevel="1" x14ac:dyDescent="0.25">
      <c r="A32" s="18" t="s">
        <v>82</v>
      </c>
      <c r="B32" s="19" t="s">
        <v>15</v>
      </c>
      <c r="C32" s="19"/>
      <c r="D32" s="20"/>
      <c r="E32" s="26">
        <f>E33</f>
        <v>185000</v>
      </c>
      <c r="F32" s="26">
        <f>F33</f>
        <v>185000</v>
      </c>
      <c r="G32" s="26"/>
      <c r="H32" s="26"/>
      <c r="I32" s="26">
        <v>0</v>
      </c>
      <c r="J32" s="26">
        <f t="shared" ref="J32:M32" si="17">J33</f>
        <v>0</v>
      </c>
      <c r="K32" s="26">
        <f t="shared" si="17"/>
        <v>0</v>
      </c>
      <c r="L32" s="26">
        <f t="shared" si="17"/>
        <v>0</v>
      </c>
      <c r="M32" s="26">
        <f t="shared" si="17"/>
        <v>0</v>
      </c>
      <c r="N32" s="27">
        <f t="shared" si="12"/>
        <v>0</v>
      </c>
      <c r="O32" s="26"/>
      <c r="P32" s="32"/>
    </row>
    <row r="33" spans="1:16" s="2" customFormat="1" outlineLevel="1" x14ac:dyDescent="0.25">
      <c r="A33" s="8"/>
      <c r="B33" s="30" t="s">
        <v>171</v>
      </c>
      <c r="C33" s="30"/>
      <c r="D33" s="31"/>
      <c r="E33" s="28">
        <v>185000</v>
      </c>
      <c r="F33" s="28">
        <v>185000</v>
      </c>
      <c r="G33" s="28"/>
      <c r="H33" s="28"/>
      <c r="I33" s="28"/>
      <c r="J33" s="28"/>
      <c r="K33" s="28"/>
      <c r="L33" s="28"/>
      <c r="M33" s="28"/>
      <c r="N33" s="29">
        <f t="shared" si="12"/>
        <v>0</v>
      </c>
      <c r="O33" s="28"/>
      <c r="P33" s="16"/>
    </row>
    <row r="34" spans="1:16" s="2" customFormat="1" x14ac:dyDescent="0.25">
      <c r="A34" s="6" t="s">
        <v>16</v>
      </c>
      <c r="B34" s="14" t="s">
        <v>42</v>
      </c>
      <c r="C34" s="14"/>
      <c r="D34" s="6"/>
      <c r="E34" s="15">
        <f>E35+E41+E51</f>
        <v>3116000</v>
      </c>
      <c r="F34" s="15">
        <f t="shared" ref="F34:M34" si="18">F35+F41+F51</f>
        <v>2886000</v>
      </c>
      <c r="G34" s="15">
        <f t="shared" si="18"/>
        <v>230122.8</v>
      </c>
      <c r="H34" s="15">
        <f t="shared" si="18"/>
        <v>122.8</v>
      </c>
      <c r="I34" s="15">
        <v>0</v>
      </c>
      <c r="J34" s="15">
        <f t="shared" ref="J34:L34" si="19">J35+J41+J51</f>
        <v>0</v>
      </c>
      <c r="K34" s="15">
        <f t="shared" si="19"/>
        <v>0</v>
      </c>
      <c r="L34" s="15">
        <f t="shared" si="19"/>
        <v>0</v>
      </c>
      <c r="M34" s="15">
        <f t="shared" si="18"/>
        <v>0</v>
      </c>
      <c r="N34" s="12">
        <f t="shared" si="12"/>
        <v>0</v>
      </c>
      <c r="O34" s="15"/>
      <c r="P34" s="16"/>
    </row>
    <row r="35" spans="1:16" s="2" customFormat="1" x14ac:dyDescent="0.25">
      <c r="A35" s="6" t="s">
        <v>17</v>
      </c>
      <c r="B35" s="14" t="s">
        <v>130</v>
      </c>
      <c r="C35" s="14">
        <v>1</v>
      </c>
      <c r="D35" s="17" t="s">
        <v>25</v>
      </c>
      <c r="E35" s="15">
        <f>+E36+E39</f>
        <v>2816000</v>
      </c>
      <c r="F35" s="15">
        <f t="shared" ref="F35:M35" si="20">+F36+F39</f>
        <v>2766000</v>
      </c>
      <c r="G35" s="15">
        <f t="shared" si="20"/>
        <v>50000</v>
      </c>
      <c r="H35" s="15">
        <f t="shared" si="20"/>
        <v>0</v>
      </c>
      <c r="I35" s="15">
        <v>0</v>
      </c>
      <c r="J35" s="15">
        <f t="shared" ref="J35:L35" si="21">+J36+J39</f>
        <v>0</v>
      </c>
      <c r="K35" s="15">
        <f t="shared" si="21"/>
        <v>0</v>
      </c>
      <c r="L35" s="15">
        <f t="shared" si="21"/>
        <v>0</v>
      </c>
      <c r="M35" s="15">
        <f t="shared" si="20"/>
        <v>0</v>
      </c>
      <c r="N35" s="12">
        <f t="shared" si="12"/>
        <v>0</v>
      </c>
      <c r="O35" s="15"/>
      <c r="P35" s="16"/>
    </row>
    <row r="36" spans="1:16" s="2" customFormat="1" outlineLevel="1" x14ac:dyDescent="0.25">
      <c r="A36" s="6">
        <v>1</v>
      </c>
      <c r="B36" s="14" t="s">
        <v>2</v>
      </c>
      <c r="C36" s="14" t="s">
        <v>3</v>
      </c>
      <c r="D36" s="17"/>
      <c r="E36" s="15">
        <f>E37+E38</f>
        <v>492000</v>
      </c>
      <c r="F36" s="15">
        <f t="shared" ref="F36:M36" si="22">F37+F38</f>
        <v>442000</v>
      </c>
      <c r="G36" s="15">
        <f t="shared" si="22"/>
        <v>50000</v>
      </c>
      <c r="H36" s="15">
        <f t="shared" si="22"/>
        <v>0</v>
      </c>
      <c r="I36" s="15">
        <v>0</v>
      </c>
      <c r="J36" s="15">
        <f t="shared" ref="J36:L36" si="23">J37+J38</f>
        <v>0</v>
      </c>
      <c r="K36" s="15">
        <f t="shared" si="23"/>
        <v>0</v>
      </c>
      <c r="L36" s="15">
        <f t="shared" si="23"/>
        <v>0</v>
      </c>
      <c r="M36" s="15">
        <f t="shared" si="22"/>
        <v>0</v>
      </c>
      <c r="N36" s="12">
        <f t="shared" si="12"/>
        <v>0</v>
      </c>
      <c r="O36" s="15"/>
      <c r="P36" s="16"/>
    </row>
    <row r="37" spans="1:16" s="2" customFormat="1" ht="18.75" customHeight="1" outlineLevel="1" x14ac:dyDescent="0.25">
      <c r="A37" s="21"/>
      <c r="B37" s="22" t="s">
        <v>26</v>
      </c>
      <c r="C37" s="22"/>
      <c r="D37" s="23" t="s">
        <v>27</v>
      </c>
      <c r="E37" s="24">
        <f>F37+G37</f>
        <v>492000</v>
      </c>
      <c r="F37" s="24">
        <v>442000</v>
      </c>
      <c r="G37" s="24">
        <v>50000</v>
      </c>
      <c r="H37" s="24"/>
      <c r="I37" s="24"/>
      <c r="J37" s="24"/>
      <c r="K37" s="24"/>
      <c r="L37" s="24"/>
      <c r="M37" s="24"/>
      <c r="N37" s="25">
        <f t="shared" si="12"/>
        <v>0</v>
      </c>
      <c r="O37" s="28"/>
      <c r="P37" s="16"/>
    </row>
    <row r="38" spans="1:16" s="2" customFormat="1" ht="18.75" customHeight="1" outlineLevel="1" x14ac:dyDescent="0.25">
      <c r="A38" s="21"/>
      <c r="B38" s="22" t="s">
        <v>28</v>
      </c>
      <c r="C38" s="22"/>
      <c r="D38" s="23" t="s">
        <v>29</v>
      </c>
      <c r="E38" s="24"/>
      <c r="F38" s="24"/>
      <c r="G38" s="24"/>
      <c r="H38" s="24"/>
      <c r="I38" s="24"/>
      <c r="J38" s="24"/>
      <c r="K38" s="24"/>
      <c r="L38" s="24"/>
      <c r="M38" s="24"/>
      <c r="N38" s="25"/>
      <c r="O38" s="28"/>
      <c r="P38" s="16"/>
    </row>
    <row r="39" spans="1:16" s="1" customFormat="1" outlineLevel="1" x14ac:dyDescent="0.25">
      <c r="A39" s="6">
        <v>2</v>
      </c>
      <c r="B39" s="14" t="s">
        <v>59</v>
      </c>
      <c r="C39" s="14" t="s">
        <v>10</v>
      </c>
      <c r="D39" s="17"/>
      <c r="E39" s="15">
        <f>E40</f>
        <v>2324000</v>
      </c>
      <c r="F39" s="15">
        <f>F40</f>
        <v>2324000</v>
      </c>
      <c r="G39" s="15"/>
      <c r="H39" s="15"/>
      <c r="I39" s="15"/>
      <c r="J39" s="15"/>
      <c r="K39" s="15"/>
      <c r="L39" s="15"/>
      <c r="M39" s="15"/>
      <c r="N39" s="12">
        <f t="shared" si="12"/>
        <v>0</v>
      </c>
      <c r="O39" s="26"/>
      <c r="P39" s="32"/>
    </row>
    <row r="40" spans="1:16" s="2" customFormat="1" outlineLevel="1" x14ac:dyDescent="0.25">
      <c r="A40" s="21"/>
      <c r="B40" s="22" t="s">
        <v>60</v>
      </c>
      <c r="C40" s="22"/>
      <c r="D40" s="23"/>
      <c r="E40" s="24">
        <v>2324000</v>
      </c>
      <c r="F40" s="24">
        <v>2324000</v>
      </c>
      <c r="G40" s="24"/>
      <c r="H40" s="24"/>
      <c r="I40" s="24"/>
      <c r="J40" s="24"/>
      <c r="K40" s="24"/>
      <c r="L40" s="24"/>
      <c r="M40" s="24"/>
      <c r="N40" s="25">
        <f t="shared" si="12"/>
        <v>0</v>
      </c>
      <c r="O40" s="28" t="s">
        <v>237</v>
      </c>
      <c r="P40" s="16"/>
    </row>
    <row r="41" spans="1:16" s="2" customFormat="1" ht="31.5" x14ac:dyDescent="0.25">
      <c r="A41" s="6" t="s">
        <v>18</v>
      </c>
      <c r="B41" s="14" t="s">
        <v>119</v>
      </c>
      <c r="C41" s="14">
        <v>2</v>
      </c>
      <c r="D41" s="17" t="s">
        <v>1</v>
      </c>
      <c r="E41" s="15">
        <f>+E42</f>
        <v>290000</v>
      </c>
      <c r="F41" s="15">
        <f t="shared" ref="F41:M41" si="24">+F42</f>
        <v>110000</v>
      </c>
      <c r="G41" s="15">
        <f t="shared" si="24"/>
        <v>180000</v>
      </c>
      <c r="H41" s="15">
        <f t="shared" si="24"/>
        <v>0</v>
      </c>
      <c r="I41" s="15">
        <v>0</v>
      </c>
      <c r="J41" s="15">
        <f t="shared" si="24"/>
        <v>0</v>
      </c>
      <c r="K41" s="15">
        <f t="shared" si="24"/>
        <v>0</v>
      </c>
      <c r="L41" s="15">
        <f t="shared" si="24"/>
        <v>0</v>
      </c>
      <c r="M41" s="15">
        <f t="shared" si="24"/>
        <v>0</v>
      </c>
      <c r="N41" s="12">
        <f t="shared" si="12"/>
        <v>0</v>
      </c>
      <c r="O41" s="15"/>
      <c r="P41" s="16"/>
    </row>
    <row r="42" spans="1:16" s="2" customFormat="1" outlineLevel="1" x14ac:dyDescent="0.25">
      <c r="A42" s="6">
        <v>1</v>
      </c>
      <c r="B42" s="14" t="s">
        <v>2</v>
      </c>
      <c r="C42" s="14" t="s">
        <v>75</v>
      </c>
      <c r="D42" s="17"/>
      <c r="E42" s="15">
        <f>E46+E49+E43</f>
        <v>290000</v>
      </c>
      <c r="F42" s="15">
        <f t="shared" ref="F42:M42" si="25">F46+F49+F43</f>
        <v>110000</v>
      </c>
      <c r="G42" s="15">
        <f t="shared" si="25"/>
        <v>180000</v>
      </c>
      <c r="H42" s="15">
        <f t="shared" si="25"/>
        <v>0</v>
      </c>
      <c r="I42" s="15">
        <v>0</v>
      </c>
      <c r="J42" s="15">
        <f t="shared" ref="J42:L42" si="26">J46+J49+J43</f>
        <v>0</v>
      </c>
      <c r="K42" s="15">
        <f t="shared" si="26"/>
        <v>0</v>
      </c>
      <c r="L42" s="15">
        <f t="shared" si="26"/>
        <v>0</v>
      </c>
      <c r="M42" s="15">
        <f t="shared" si="25"/>
        <v>0</v>
      </c>
      <c r="N42" s="12">
        <f t="shared" si="12"/>
        <v>0</v>
      </c>
      <c r="O42" s="15"/>
      <c r="P42" s="16"/>
    </row>
    <row r="43" spans="1:16" s="2" customFormat="1" ht="31.5" outlineLevel="1" x14ac:dyDescent="0.25">
      <c r="A43" s="18" t="s">
        <v>3</v>
      </c>
      <c r="B43" s="19" t="s">
        <v>117</v>
      </c>
      <c r="C43" s="14"/>
      <c r="D43" s="20" t="s">
        <v>4</v>
      </c>
      <c r="E43" s="15">
        <f>E44</f>
        <v>180000</v>
      </c>
      <c r="F43" s="15">
        <f t="shared" ref="F43:F44" si="27">F44</f>
        <v>0</v>
      </c>
      <c r="G43" s="15">
        <f t="shared" ref="G43:G44" si="28">G44</f>
        <v>180000</v>
      </c>
      <c r="H43" s="15">
        <f t="shared" ref="H43:H44" si="29">H44</f>
        <v>0</v>
      </c>
      <c r="I43" s="15">
        <v>0</v>
      </c>
      <c r="J43" s="15">
        <f t="shared" ref="J43:M44" si="30">J44</f>
        <v>0</v>
      </c>
      <c r="K43" s="15">
        <f t="shared" si="30"/>
        <v>0</v>
      </c>
      <c r="L43" s="15">
        <f t="shared" si="30"/>
        <v>0</v>
      </c>
      <c r="M43" s="15">
        <f t="shared" si="30"/>
        <v>0</v>
      </c>
      <c r="N43" s="12"/>
      <c r="O43" s="15"/>
      <c r="P43" s="16"/>
    </row>
    <row r="44" spans="1:16" s="2" customFormat="1" ht="31.5" outlineLevel="1" x14ac:dyDescent="0.25">
      <c r="A44" s="21" t="s">
        <v>5</v>
      </c>
      <c r="B44" s="22" t="s">
        <v>199</v>
      </c>
      <c r="C44" s="22"/>
      <c r="D44" s="23"/>
      <c r="E44" s="24">
        <f>E45</f>
        <v>180000</v>
      </c>
      <c r="F44" s="24">
        <f t="shared" si="27"/>
        <v>0</v>
      </c>
      <c r="G44" s="24">
        <f t="shared" si="28"/>
        <v>180000</v>
      </c>
      <c r="H44" s="24">
        <f t="shared" si="29"/>
        <v>0</v>
      </c>
      <c r="I44" s="24">
        <v>0</v>
      </c>
      <c r="J44" s="24">
        <f t="shared" si="30"/>
        <v>0</v>
      </c>
      <c r="K44" s="24">
        <f t="shared" si="30"/>
        <v>0</v>
      </c>
      <c r="L44" s="24">
        <f t="shared" si="30"/>
        <v>0</v>
      </c>
      <c r="M44" s="24">
        <f t="shared" si="30"/>
        <v>0</v>
      </c>
      <c r="N44" s="25"/>
      <c r="O44" s="24"/>
      <c r="P44" s="16"/>
    </row>
    <row r="45" spans="1:16" s="2" customFormat="1" outlineLevel="1" x14ac:dyDescent="0.25">
      <c r="A45" s="21"/>
      <c r="B45" s="22" t="s">
        <v>200</v>
      </c>
      <c r="C45" s="22"/>
      <c r="D45" s="23"/>
      <c r="E45" s="24">
        <f>F45+G45-H45</f>
        <v>180000</v>
      </c>
      <c r="F45" s="24"/>
      <c r="G45" s="24">
        <v>180000</v>
      </c>
      <c r="H45" s="24"/>
      <c r="I45" s="24"/>
      <c r="J45" s="24"/>
      <c r="K45" s="24"/>
      <c r="L45" s="24"/>
      <c r="M45" s="24"/>
      <c r="N45" s="25"/>
      <c r="O45" s="24" t="s">
        <v>238</v>
      </c>
      <c r="P45" s="16"/>
    </row>
    <row r="46" spans="1:16" s="2" customFormat="1" ht="31.5" outlineLevel="1" x14ac:dyDescent="0.25">
      <c r="A46" s="18" t="s">
        <v>10</v>
      </c>
      <c r="B46" s="19" t="s">
        <v>30</v>
      </c>
      <c r="C46" s="19"/>
      <c r="D46" s="20" t="s">
        <v>31</v>
      </c>
      <c r="E46" s="26">
        <f>E48</f>
        <v>100000</v>
      </c>
      <c r="F46" s="26">
        <f>F48</f>
        <v>100000</v>
      </c>
      <c r="G46" s="26"/>
      <c r="H46" s="26"/>
      <c r="I46" s="26"/>
      <c r="J46" s="26"/>
      <c r="K46" s="26"/>
      <c r="L46" s="26"/>
      <c r="M46" s="26"/>
      <c r="N46" s="27">
        <f t="shared" ref="N46:N60" si="31">M46/E46</f>
        <v>0</v>
      </c>
      <c r="O46" s="26"/>
      <c r="P46" s="16"/>
    </row>
    <row r="47" spans="1:16" s="2" customFormat="1" ht="31.5" outlineLevel="1" x14ac:dyDescent="0.25">
      <c r="A47" s="21" t="s">
        <v>5</v>
      </c>
      <c r="B47" s="22" t="s">
        <v>32</v>
      </c>
      <c r="C47" s="22"/>
      <c r="D47" s="23"/>
      <c r="E47" s="24">
        <f>E48</f>
        <v>100000</v>
      </c>
      <c r="F47" s="24">
        <f>F48</f>
        <v>100000</v>
      </c>
      <c r="G47" s="24"/>
      <c r="H47" s="24"/>
      <c r="I47" s="24"/>
      <c r="J47" s="24"/>
      <c r="K47" s="24"/>
      <c r="L47" s="24"/>
      <c r="M47" s="24"/>
      <c r="N47" s="25">
        <f t="shared" si="31"/>
        <v>0</v>
      </c>
      <c r="O47" s="24"/>
      <c r="P47" s="16"/>
    </row>
    <row r="48" spans="1:16" s="2" customFormat="1" outlineLevel="1" x14ac:dyDescent="0.25">
      <c r="A48" s="8"/>
      <c r="B48" s="30" t="s">
        <v>112</v>
      </c>
      <c r="C48" s="30"/>
      <c r="D48" s="31"/>
      <c r="E48" s="28">
        <v>100000</v>
      </c>
      <c r="F48" s="28">
        <v>100000</v>
      </c>
      <c r="G48" s="28"/>
      <c r="H48" s="28"/>
      <c r="I48" s="28"/>
      <c r="J48" s="28"/>
      <c r="K48" s="28"/>
      <c r="L48" s="28"/>
      <c r="M48" s="28"/>
      <c r="N48" s="29">
        <f t="shared" si="31"/>
        <v>0</v>
      </c>
      <c r="O48" s="28" t="s">
        <v>237</v>
      </c>
      <c r="P48" s="16"/>
    </row>
    <row r="49" spans="1:17" s="2" customFormat="1" ht="31.5" outlineLevel="1" x14ac:dyDescent="0.25">
      <c r="A49" s="18" t="s">
        <v>14</v>
      </c>
      <c r="B49" s="19" t="s">
        <v>92</v>
      </c>
      <c r="C49" s="19"/>
      <c r="D49" s="20" t="s">
        <v>115</v>
      </c>
      <c r="E49" s="26">
        <f>E50</f>
        <v>10000</v>
      </c>
      <c r="F49" s="26">
        <f>F50</f>
        <v>10000</v>
      </c>
      <c r="G49" s="26"/>
      <c r="H49" s="26"/>
      <c r="I49" s="26"/>
      <c r="J49" s="26"/>
      <c r="K49" s="26"/>
      <c r="L49" s="26"/>
      <c r="M49" s="26"/>
      <c r="N49" s="27">
        <f t="shared" si="31"/>
        <v>0</v>
      </c>
      <c r="O49" s="26"/>
      <c r="P49" s="16"/>
    </row>
    <row r="50" spans="1:17" s="2" customFormat="1" outlineLevel="1" x14ac:dyDescent="0.25">
      <c r="A50" s="21" t="s">
        <v>5</v>
      </c>
      <c r="B50" s="22" t="s">
        <v>114</v>
      </c>
      <c r="C50" s="22"/>
      <c r="D50" s="23"/>
      <c r="E50" s="28">
        <v>10000</v>
      </c>
      <c r="F50" s="28">
        <v>10000</v>
      </c>
      <c r="G50" s="28"/>
      <c r="H50" s="28"/>
      <c r="I50" s="28"/>
      <c r="J50" s="28"/>
      <c r="K50" s="28"/>
      <c r="L50" s="28"/>
      <c r="M50" s="28"/>
      <c r="N50" s="29">
        <f t="shared" si="31"/>
        <v>0</v>
      </c>
      <c r="O50" s="24"/>
      <c r="P50" s="16"/>
    </row>
    <row r="51" spans="1:17" s="2" customFormat="1" ht="31.5" x14ac:dyDescent="0.25">
      <c r="A51" s="6" t="s">
        <v>0</v>
      </c>
      <c r="B51" s="14" t="s">
        <v>129</v>
      </c>
      <c r="C51" s="14">
        <v>3</v>
      </c>
      <c r="D51" s="17" t="s">
        <v>6</v>
      </c>
      <c r="E51" s="15">
        <f t="shared" ref="E51:M54" si="32">E52</f>
        <v>10000</v>
      </c>
      <c r="F51" s="15">
        <f t="shared" si="32"/>
        <v>10000</v>
      </c>
      <c r="G51" s="15">
        <f t="shared" si="32"/>
        <v>122.8</v>
      </c>
      <c r="H51" s="15">
        <f t="shared" si="32"/>
        <v>122.8</v>
      </c>
      <c r="I51" s="15">
        <v>0</v>
      </c>
      <c r="J51" s="15">
        <f t="shared" si="32"/>
        <v>0</v>
      </c>
      <c r="K51" s="15">
        <f t="shared" si="32"/>
        <v>0</v>
      </c>
      <c r="L51" s="15">
        <f t="shared" si="32"/>
        <v>0</v>
      </c>
      <c r="M51" s="15">
        <f t="shared" si="32"/>
        <v>0</v>
      </c>
      <c r="N51" s="12">
        <f t="shared" si="31"/>
        <v>0</v>
      </c>
      <c r="O51" s="15"/>
      <c r="P51" s="16"/>
    </row>
    <row r="52" spans="1:17" s="2" customFormat="1" outlineLevel="1" x14ac:dyDescent="0.25">
      <c r="A52" s="6">
        <v>1</v>
      </c>
      <c r="B52" s="14" t="s">
        <v>2</v>
      </c>
      <c r="C52" s="14" t="s">
        <v>187</v>
      </c>
      <c r="D52" s="17"/>
      <c r="E52" s="15">
        <f t="shared" si="32"/>
        <v>10000</v>
      </c>
      <c r="F52" s="15">
        <f t="shared" si="32"/>
        <v>10000</v>
      </c>
      <c r="G52" s="15">
        <f t="shared" si="32"/>
        <v>122.8</v>
      </c>
      <c r="H52" s="15">
        <f t="shared" si="32"/>
        <v>122.8</v>
      </c>
      <c r="I52" s="15">
        <v>0</v>
      </c>
      <c r="J52" s="15">
        <f t="shared" si="32"/>
        <v>0</v>
      </c>
      <c r="K52" s="15">
        <f t="shared" si="32"/>
        <v>0</v>
      </c>
      <c r="L52" s="15">
        <f t="shared" si="32"/>
        <v>0</v>
      </c>
      <c r="M52" s="15">
        <f t="shared" si="32"/>
        <v>0</v>
      </c>
      <c r="N52" s="12">
        <f t="shared" si="31"/>
        <v>0</v>
      </c>
      <c r="O52" s="15"/>
      <c r="P52" s="16"/>
    </row>
    <row r="53" spans="1:17" s="2" customFormat="1" ht="31.5" outlineLevel="1" x14ac:dyDescent="0.25">
      <c r="A53" s="18" t="s">
        <v>3</v>
      </c>
      <c r="B53" s="19" t="s">
        <v>11</v>
      </c>
      <c r="C53" s="19"/>
      <c r="D53" s="20" t="s">
        <v>12</v>
      </c>
      <c r="E53" s="26">
        <f t="shared" si="32"/>
        <v>10000</v>
      </c>
      <c r="F53" s="26">
        <f t="shared" si="32"/>
        <v>10000</v>
      </c>
      <c r="G53" s="26">
        <f t="shared" si="32"/>
        <v>122.8</v>
      </c>
      <c r="H53" s="26">
        <f t="shared" si="32"/>
        <v>122.8</v>
      </c>
      <c r="I53" s="26">
        <v>0</v>
      </c>
      <c r="J53" s="26">
        <f t="shared" si="32"/>
        <v>0</v>
      </c>
      <c r="K53" s="26">
        <f t="shared" si="32"/>
        <v>0</v>
      </c>
      <c r="L53" s="26">
        <f t="shared" si="32"/>
        <v>0</v>
      </c>
      <c r="M53" s="26">
        <f t="shared" si="32"/>
        <v>0</v>
      </c>
      <c r="N53" s="27">
        <f t="shared" si="31"/>
        <v>0</v>
      </c>
      <c r="O53" s="26"/>
      <c r="P53" s="16"/>
    </row>
    <row r="54" spans="1:17" s="2" customFormat="1" ht="47.25" outlineLevel="1" x14ac:dyDescent="0.25">
      <c r="A54" s="21" t="s">
        <v>5</v>
      </c>
      <c r="B54" s="22" t="s">
        <v>13</v>
      </c>
      <c r="C54" s="22"/>
      <c r="D54" s="23"/>
      <c r="E54" s="24">
        <f t="shared" si="32"/>
        <v>10000</v>
      </c>
      <c r="F54" s="24">
        <f t="shared" si="32"/>
        <v>10000</v>
      </c>
      <c r="G54" s="24">
        <f t="shared" si="32"/>
        <v>122.8</v>
      </c>
      <c r="H54" s="24">
        <f t="shared" si="32"/>
        <v>122.8</v>
      </c>
      <c r="I54" s="24">
        <v>0</v>
      </c>
      <c r="J54" s="24">
        <f t="shared" si="32"/>
        <v>0</v>
      </c>
      <c r="K54" s="24">
        <f t="shared" si="32"/>
        <v>0</v>
      </c>
      <c r="L54" s="24">
        <f t="shared" si="32"/>
        <v>0</v>
      </c>
      <c r="M54" s="24">
        <f t="shared" si="32"/>
        <v>0</v>
      </c>
      <c r="N54" s="25">
        <f t="shared" si="31"/>
        <v>0</v>
      </c>
      <c r="O54" s="24"/>
      <c r="P54" s="16"/>
    </row>
    <row r="55" spans="1:17" s="2" customFormat="1" ht="31.5" outlineLevel="1" x14ac:dyDescent="0.25">
      <c r="A55" s="8"/>
      <c r="B55" s="30" t="s">
        <v>147</v>
      </c>
      <c r="C55" s="30"/>
      <c r="D55" s="31"/>
      <c r="E55" s="28">
        <f>F55+G55-H55</f>
        <v>10000</v>
      </c>
      <c r="F55" s="28">
        <v>10000</v>
      </c>
      <c r="G55" s="28">
        <v>122.8</v>
      </c>
      <c r="H55" s="28">
        <f>G55</f>
        <v>122.8</v>
      </c>
      <c r="I55" s="28"/>
      <c r="J55" s="28"/>
      <c r="K55" s="28"/>
      <c r="L55" s="28"/>
      <c r="M55" s="28"/>
      <c r="N55" s="29">
        <f t="shared" si="31"/>
        <v>0</v>
      </c>
      <c r="O55" s="28"/>
      <c r="P55" s="16"/>
    </row>
    <row r="56" spans="1:17" s="2" customFormat="1" x14ac:dyDescent="0.25">
      <c r="A56" s="6" t="s">
        <v>24</v>
      </c>
      <c r="B56" s="14" t="s">
        <v>41</v>
      </c>
      <c r="C56" s="14"/>
      <c r="D56" s="6"/>
      <c r="E56" s="15">
        <f>E57+E65+E76</f>
        <v>5571315</v>
      </c>
      <c r="F56" s="15">
        <f>F57+F65+F76</f>
        <v>2273000</v>
      </c>
      <c r="G56" s="15">
        <f>G57+G65+G76</f>
        <v>3298315</v>
      </c>
      <c r="H56" s="15">
        <f t="shared" ref="H56:M56" si="33">H57+H65+H76</f>
        <v>0</v>
      </c>
      <c r="I56" s="15">
        <v>0</v>
      </c>
      <c r="J56" s="15">
        <f t="shared" ref="J56:L56" si="34">J57+J65+J76</f>
        <v>0</v>
      </c>
      <c r="K56" s="15">
        <f t="shared" si="34"/>
        <v>0</v>
      </c>
      <c r="L56" s="15">
        <f t="shared" si="34"/>
        <v>0</v>
      </c>
      <c r="M56" s="15">
        <f t="shared" si="33"/>
        <v>0</v>
      </c>
      <c r="N56" s="12">
        <f t="shared" si="31"/>
        <v>0</v>
      </c>
      <c r="O56" s="15"/>
      <c r="P56" s="16"/>
    </row>
    <row r="57" spans="1:17" s="2" customFormat="1" x14ac:dyDescent="0.25">
      <c r="A57" s="6" t="s">
        <v>17</v>
      </c>
      <c r="B57" s="14" t="s">
        <v>130</v>
      </c>
      <c r="C57" s="14">
        <v>1</v>
      </c>
      <c r="D57" s="17" t="s">
        <v>25</v>
      </c>
      <c r="E57" s="15">
        <f>E58+E62</f>
        <v>2486869</v>
      </c>
      <c r="F57" s="15">
        <f>F58+F62</f>
        <v>442000</v>
      </c>
      <c r="G57" s="15">
        <f>G58+G62</f>
        <v>2044869</v>
      </c>
      <c r="H57" s="15">
        <f t="shared" ref="H57:M57" si="35">H58+H62</f>
        <v>0</v>
      </c>
      <c r="I57" s="15">
        <v>0</v>
      </c>
      <c r="J57" s="15">
        <f t="shared" ref="J57:L57" si="36">J58+J62</f>
        <v>0</v>
      </c>
      <c r="K57" s="15">
        <f t="shared" si="36"/>
        <v>0</v>
      </c>
      <c r="L57" s="15">
        <f t="shared" si="36"/>
        <v>0</v>
      </c>
      <c r="M57" s="15">
        <f t="shared" si="35"/>
        <v>0</v>
      </c>
      <c r="N57" s="12">
        <f t="shared" si="31"/>
        <v>0</v>
      </c>
      <c r="O57" s="15"/>
      <c r="P57" s="16"/>
    </row>
    <row r="58" spans="1:17" s="2" customFormat="1" outlineLevel="1" x14ac:dyDescent="0.25">
      <c r="A58" s="6">
        <v>1</v>
      </c>
      <c r="B58" s="14" t="s">
        <v>2</v>
      </c>
      <c r="C58" s="14" t="s">
        <v>3</v>
      </c>
      <c r="D58" s="17"/>
      <c r="E58" s="15">
        <f>E59+E60+E61</f>
        <v>477000</v>
      </c>
      <c r="F58" s="15">
        <f t="shared" ref="F58:M58" si="37">F59+F60+F61</f>
        <v>442000</v>
      </c>
      <c r="G58" s="15">
        <f t="shared" si="37"/>
        <v>35000</v>
      </c>
      <c r="H58" s="15">
        <f t="shared" si="37"/>
        <v>0</v>
      </c>
      <c r="I58" s="15">
        <v>0</v>
      </c>
      <c r="J58" s="15">
        <f t="shared" ref="J58:L58" si="38">J59+J60+J61</f>
        <v>0</v>
      </c>
      <c r="K58" s="15">
        <f t="shared" si="38"/>
        <v>0</v>
      </c>
      <c r="L58" s="15">
        <f t="shared" si="38"/>
        <v>0</v>
      </c>
      <c r="M58" s="15">
        <f t="shared" si="37"/>
        <v>0</v>
      </c>
      <c r="N58" s="12">
        <f t="shared" si="31"/>
        <v>0</v>
      </c>
      <c r="O58" s="15"/>
      <c r="P58" s="16"/>
    </row>
    <row r="59" spans="1:17" s="2" customFormat="1" ht="18.75" customHeight="1" outlineLevel="1" x14ac:dyDescent="0.25">
      <c r="A59" s="21"/>
      <c r="B59" s="22" t="s">
        <v>26</v>
      </c>
      <c r="C59" s="22"/>
      <c r="D59" s="23" t="s">
        <v>27</v>
      </c>
      <c r="E59" s="24">
        <f>F59+G59-H59</f>
        <v>135000</v>
      </c>
      <c r="F59" s="24">
        <v>100000</v>
      </c>
      <c r="G59" s="24">
        <v>35000</v>
      </c>
      <c r="H59" s="24"/>
      <c r="I59" s="24"/>
      <c r="J59" s="24"/>
      <c r="K59" s="24"/>
      <c r="L59" s="24"/>
      <c r="M59" s="24"/>
      <c r="N59" s="25">
        <f t="shared" si="31"/>
        <v>0</v>
      </c>
      <c r="O59" s="28"/>
      <c r="P59" s="16"/>
    </row>
    <row r="60" spans="1:17" s="2" customFormat="1" ht="47.25" outlineLevel="1" x14ac:dyDescent="0.25">
      <c r="A60" s="21"/>
      <c r="B60" s="22" t="s">
        <v>214</v>
      </c>
      <c r="C60" s="22"/>
      <c r="D60" s="23" t="s">
        <v>29</v>
      </c>
      <c r="E60" s="24">
        <f t="shared" ref="E60:E61" si="39">F60+G60-H60</f>
        <v>242000</v>
      </c>
      <c r="F60" s="24">
        <v>242000</v>
      </c>
      <c r="G60" s="24"/>
      <c r="H60" s="24"/>
      <c r="I60" s="24"/>
      <c r="J60" s="24"/>
      <c r="K60" s="24"/>
      <c r="L60" s="24"/>
      <c r="M60" s="24"/>
      <c r="N60" s="25">
        <f t="shared" si="31"/>
        <v>0</v>
      </c>
      <c r="O60" s="28"/>
      <c r="P60" s="16"/>
    </row>
    <row r="61" spans="1:17" s="2" customFormat="1" ht="31.5" outlineLevel="1" x14ac:dyDescent="0.25">
      <c r="A61" s="21"/>
      <c r="B61" s="22" t="s">
        <v>215</v>
      </c>
      <c r="C61" s="22"/>
      <c r="D61" s="23"/>
      <c r="E61" s="24">
        <f t="shared" si="39"/>
        <v>100000</v>
      </c>
      <c r="F61" s="24">
        <v>100000</v>
      </c>
      <c r="G61" s="24"/>
      <c r="H61" s="24"/>
      <c r="I61" s="24"/>
      <c r="J61" s="24"/>
      <c r="K61" s="24"/>
      <c r="L61" s="24"/>
      <c r="M61" s="24"/>
      <c r="N61" s="25"/>
      <c r="O61" s="28"/>
      <c r="P61" s="16"/>
    </row>
    <row r="62" spans="1:17" s="2" customFormat="1" outlineLevel="1" x14ac:dyDescent="0.25">
      <c r="A62" s="6">
        <v>2</v>
      </c>
      <c r="B62" s="14" t="s">
        <v>59</v>
      </c>
      <c r="C62" s="14" t="s">
        <v>10</v>
      </c>
      <c r="D62" s="17"/>
      <c r="E62" s="15">
        <f>+E63+E64</f>
        <v>2009869</v>
      </c>
      <c r="F62" s="15">
        <f t="shared" ref="F62:G62" si="40">+F63+F64</f>
        <v>0</v>
      </c>
      <c r="G62" s="15">
        <f t="shared" si="40"/>
        <v>2009869</v>
      </c>
      <c r="H62" s="15"/>
      <c r="I62" s="15"/>
      <c r="J62" s="15"/>
      <c r="K62" s="15"/>
      <c r="L62" s="15"/>
      <c r="M62" s="15"/>
      <c r="N62" s="12">
        <f>M62/E62</f>
        <v>0</v>
      </c>
      <c r="O62" s="15"/>
      <c r="P62" s="16"/>
    </row>
    <row r="63" spans="1:17" s="2" customFormat="1" ht="31.5" outlineLevel="1" x14ac:dyDescent="0.25">
      <c r="A63" s="21"/>
      <c r="B63" s="22" t="s">
        <v>61</v>
      </c>
      <c r="C63" s="22"/>
      <c r="D63" s="23"/>
      <c r="E63" s="24">
        <f>F63+G63</f>
        <v>1966619</v>
      </c>
      <c r="F63" s="24"/>
      <c r="G63" s="24">
        <v>1966619</v>
      </c>
      <c r="H63" s="24"/>
      <c r="I63" s="24"/>
      <c r="J63" s="24"/>
      <c r="K63" s="24"/>
      <c r="L63" s="24"/>
      <c r="M63" s="24"/>
      <c r="N63" s="25">
        <f>M63/E63</f>
        <v>0</v>
      </c>
      <c r="O63" s="24"/>
      <c r="P63" s="16"/>
      <c r="Q63" s="2">
        <v>1000</v>
      </c>
    </row>
    <row r="64" spans="1:17" s="2" customFormat="1" ht="31.5" outlineLevel="1" x14ac:dyDescent="0.25">
      <c r="A64" s="21"/>
      <c r="B64" s="22" t="s">
        <v>62</v>
      </c>
      <c r="C64" s="22"/>
      <c r="D64" s="23"/>
      <c r="E64" s="24">
        <f>F64+G64</f>
        <v>43250</v>
      </c>
      <c r="F64" s="24"/>
      <c r="G64" s="24">
        <v>43250</v>
      </c>
      <c r="H64" s="24"/>
      <c r="I64" s="24"/>
      <c r="J64" s="24"/>
      <c r="K64" s="24"/>
      <c r="L64" s="24"/>
      <c r="M64" s="24"/>
      <c r="N64" s="25">
        <f>M64/E64</f>
        <v>0</v>
      </c>
      <c r="O64" s="24"/>
      <c r="P64" s="16"/>
    </row>
    <row r="65" spans="1:16" s="2" customFormat="1" ht="31.5" x14ac:dyDescent="0.25">
      <c r="A65" s="6" t="s">
        <v>18</v>
      </c>
      <c r="B65" s="14" t="s">
        <v>119</v>
      </c>
      <c r="C65" s="14">
        <v>2</v>
      </c>
      <c r="D65" s="17" t="s">
        <v>1</v>
      </c>
      <c r="E65" s="15">
        <f>E66</f>
        <v>659000</v>
      </c>
      <c r="F65" s="15">
        <f t="shared" ref="F65:M65" si="41">F66</f>
        <v>415000</v>
      </c>
      <c r="G65" s="15">
        <f t="shared" si="41"/>
        <v>244000</v>
      </c>
      <c r="H65" s="15">
        <f t="shared" si="41"/>
        <v>0</v>
      </c>
      <c r="I65" s="15">
        <v>0</v>
      </c>
      <c r="J65" s="15">
        <f t="shared" si="41"/>
        <v>0</v>
      </c>
      <c r="K65" s="15">
        <f t="shared" si="41"/>
        <v>0</v>
      </c>
      <c r="L65" s="15">
        <f t="shared" si="41"/>
        <v>0</v>
      </c>
      <c r="M65" s="15">
        <f t="shared" si="41"/>
        <v>0</v>
      </c>
      <c r="N65" s="12">
        <f>M65/E65</f>
        <v>0</v>
      </c>
      <c r="O65" s="15"/>
      <c r="P65" s="16"/>
    </row>
    <row r="66" spans="1:16" s="2" customFormat="1" outlineLevel="1" x14ac:dyDescent="0.25">
      <c r="A66" s="6">
        <v>1</v>
      </c>
      <c r="B66" s="14" t="s">
        <v>2</v>
      </c>
      <c r="C66" s="14" t="s">
        <v>75</v>
      </c>
      <c r="D66" s="17"/>
      <c r="E66" s="15">
        <f>E70+E74+E67</f>
        <v>659000</v>
      </c>
      <c r="F66" s="15">
        <f t="shared" ref="F66:M66" si="42">F70+F74+F67</f>
        <v>415000</v>
      </c>
      <c r="G66" s="15">
        <f t="shared" si="42"/>
        <v>244000</v>
      </c>
      <c r="H66" s="15">
        <f t="shared" si="42"/>
        <v>0</v>
      </c>
      <c r="I66" s="15">
        <v>0</v>
      </c>
      <c r="J66" s="15">
        <f t="shared" ref="J66:L66" si="43">J70+J74+J67</f>
        <v>0</v>
      </c>
      <c r="K66" s="15">
        <f t="shared" si="43"/>
        <v>0</v>
      </c>
      <c r="L66" s="15">
        <f t="shared" si="43"/>
        <v>0</v>
      </c>
      <c r="M66" s="15">
        <f t="shared" si="42"/>
        <v>0</v>
      </c>
      <c r="N66" s="12">
        <f>M66/E66</f>
        <v>0</v>
      </c>
      <c r="O66" s="15"/>
      <c r="P66" s="16"/>
    </row>
    <row r="67" spans="1:16" s="2" customFormat="1" ht="31.5" outlineLevel="1" x14ac:dyDescent="0.25">
      <c r="A67" s="18" t="s">
        <v>3</v>
      </c>
      <c r="B67" s="19" t="s">
        <v>117</v>
      </c>
      <c r="C67" s="14"/>
      <c r="D67" s="20" t="s">
        <v>4</v>
      </c>
      <c r="E67" s="15">
        <f>E68</f>
        <v>190000</v>
      </c>
      <c r="F67" s="15">
        <f t="shared" ref="F67:F68" si="44">F68</f>
        <v>0</v>
      </c>
      <c r="G67" s="15">
        <f t="shared" ref="G67:G68" si="45">G68</f>
        <v>190000</v>
      </c>
      <c r="H67" s="15">
        <f t="shared" ref="H67:H68" si="46">H68</f>
        <v>0</v>
      </c>
      <c r="I67" s="15">
        <v>0</v>
      </c>
      <c r="J67" s="15">
        <f t="shared" ref="J67:M68" si="47">J68</f>
        <v>0</v>
      </c>
      <c r="K67" s="15">
        <f t="shared" si="47"/>
        <v>0</v>
      </c>
      <c r="L67" s="15">
        <f t="shared" si="47"/>
        <v>0</v>
      </c>
      <c r="M67" s="15">
        <f t="shared" si="47"/>
        <v>0</v>
      </c>
      <c r="N67" s="12"/>
      <c r="O67" s="15"/>
      <c r="P67" s="16"/>
    </row>
    <row r="68" spans="1:16" s="2" customFormat="1" ht="31.5" outlineLevel="1" x14ac:dyDescent="0.25">
      <c r="A68" s="21" t="s">
        <v>5</v>
      </c>
      <c r="B68" s="22" t="s">
        <v>199</v>
      </c>
      <c r="C68" s="22"/>
      <c r="D68" s="23"/>
      <c r="E68" s="24">
        <f>E69</f>
        <v>190000</v>
      </c>
      <c r="F68" s="24">
        <f t="shared" si="44"/>
        <v>0</v>
      </c>
      <c r="G68" s="24">
        <f t="shared" si="45"/>
        <v>190000</v>
      </c>
      <c r="H68" s="24">
        <f t="shared" si="46"/>
        <v>0</v>
      </c>
      <c r="I68" s="24">
        <v>0</v>
      </c>
      <c r="J68" s="24">
        <f t="shared" si="47"/>
        <v>0</v>
      </c>
      <c r="K68" s="24">
        <f t="shared" si="47"/>
        <v>0</v>
      </c>
      <c r="L68" s="24">
        <f t="shared" si="47"/>
        <v>0</v>
      </c>
      <c r="M68" s="24">
        <f t="shared" si="47"/>
        <v>0</v>
      </c>
      <c r="N68" s="25"/>
      <c r="O68" s="24"/>
      <c r="P68" s="16"/>
    </row>
    <row r="69" spans="1:16" s="2" customFormat="1" outlineLevel="1" x14ac:dyDescent="0.25">
      <c r="A69" s="21"/>
      <c r="B69" s="22" t="s">
        <v>200</v>
      </c>
      <c r="C69" s="22"/>
      <c r="D69" s="23"/>
      <c r="E69" s="24">
        <f>F69+G69-H69</f>
        <v>190000</v>
      </c>
      <c r="F69" s="24"/>
      <c r="G69" s="24">
        <v>190000</v>
      </c>
      <c r="H69" s="24"/>
      <c r="I69" s="24"/>
      <c r="J69" s="24"/>
      <c r="K69" s="24"/>
      <c r="L69" s="24"/>
      <c r="M69" s="24"/>
      <c r="N69" s="25"/>
      <c r="O69" s="24"/>
      <c r="P69" s="16"/>
    </row>
    <row r="70" spans="1:16" s="2" customFormat="1" ht="31.5" outlineLevel="1" x14ac:dyDescent="0.25">
      <c r="A70" s="18" t="s">
        <v>10</v>
      </c>
      <c r="B70" s="19" t="s">
        <v>30</v>
      </c>
      <c r="C70" s="19"/>
      <c r="D70" s="20" t="s">
        <v>31</v>
      </c>
      <c r="E70" s="26">
        <f>E72</f>
        <v>454000</v>
      </c>
      <c r="F70" s="26">
        <f>F72</f>
        <v>400000</v>
      </c>
      <c r="G70" s="26">
        <f t="shared" ref="G70:M70" si="48">G72</f>
        <v>54000</v>
      </c>
      <c r="H70" s="26">
        <f t="shared" si="48"/>
        <v>0</v>
      </c>
      <c r="I70" s="26">
        <v>0</v>
      </c>
      <c r="J70" s="26">
        <f t="shared" ref="J70:L70" si="49">J72</f>
        <v>0</v>
      </c>
      <c r="K70" s="26">
        <f t="shared" si="49"/>
        <v>0</v>
      </c>
      <c r="L70" s="26">
        <f t="shared" si="49"/>
        <v>0</v>
      </c>
      <c r="M70" s="26">
        <f t="shared" si="48"/>
        <v>0</v>
      </c>
      <c r="N70" s="27">
        <f>M70/E70</f>
        <v>0</v>
      </c>
      <c r="O70" s="26"/>
      <c r="P70" s="16"/>
    </row>
    <row r="71" spans="1:16" s="2" customFormat="1" ht="31.5" outlineLevel="1" x14ac:dyDescent="0.25">
      <c r="A71" s="21" t="s">
        <v>5</v>
      </c>
      <c r="B71" s="22" t="s">
        <v>32</v>
      </c>
      <c r="C71" s="22"/>
      <c r="D71" s="23"/>
      <c r="E71" s="24">
        <f>E72</f>
        <v>454000</v>
      </c>
      <c r="F71" s="24">
        <f>F72</f>
        <v>400000</v>
      </c>
      <c r="G71" s="24">
        <f t="shared" ref="G71:M71" si="50">G72</f>
        <v>54000</v>
      </c>
      <c r="H71" s="24">
        <f t="shared" si="50"/>
        <v>0</v>
      </c>
      <c r="I71" s="24">
        <v>0</v>
      </c>
      <c r="J71" s="24">
        <f t="shared" si="50"/>
        <v>0</v>
      </c>
      <c r="K71" s="24">
        <f t="shared" si="50"/>
        <v>0</v>
      </c>
      <c r="L71" s="24">
        <f t="shared" si="50"/>
        <v>0</v>
      </c>
      <c r="M71" s="24">
        <f t="shared" si="50"/>
        <v>0</v>
      </c>
      <c r="N71" s="25">
        <f>M71/E71</f>
        <v>0</v>
      </c>
      <c r="O71" s="24"/>
      <c r="P71" s="16"/>
    </row>
    <row r="72" spans="1:16" s="2" customFormat="1" outlineLevel="1" x14ac:dyDescent="0.25">
      <c r="A72" s="8"/>
      <c r="B72" s="30" t="s">
        <v>33</v>
      </c>
      <c r="C72" s="30"/>
      <c r="D72" s="31"/>
      <c r="E72" s="28">
        <f>F72+G72</f>
        <v>454000</v>
      </c>
      <c r="F72" s="28">
        <v>400000</v>
      </c>
      <c r="G72" s="28">
        <v>54000</v>
      </c>
      <c r="H72" s="28"/>
      <c r="I72" s="28"/>
      <c r="J72" s="28"/>
      <c r="K72" s="28"/>
      <c r="L72" s="28"/>
      <c r="M72" s="28"/>
      <c r="N72" s="29">
        <f>M72/E72</f>
        <v>0</v>
      </c>
      <c r="O72" s="28"/>
      <c r="P72" s="16"/>
    </row>
    <row r="73" spans="1:16" s="2" customFormat="1" outlineLevel="1" x14ac:dyDescent="0.25">
      <c r="A73" s="8"/>
      <c r="B73" s="30" t="s">
        <v>110</v>
      </c>
      <c r="C73" s="30"/>
      <c r="D73" s="31"/>
      <c r="E73" s="28"/>
      <c r="F73" s="28"/>
      <c r="G73" s="28"/>
      <c r="H73" s="28"/>
      <c r="I73" s="28"/>
      <c r="J73" s="28"/>
      <c r="K73" s="28"/>
      <c r="L73" s="28"/>
      <c r="M73" s="28"/>
      <c r="N73" s="29"/>
      <c r="O73" s="28"/>
      <c r="P73" s="16"/>
    </row>
    <row r="74" spans="1:16" s="2" customFormat="1" ht="31.5" outlineLevel="1" x14ac:dyDescent="0.25">
      <c r="A74" s="18" t="s">
        <v>14</v>
      </c>
      <c r="B74" s="19" t="s">
        <v>92</v>
      </c>
      <c r="C74" s="19"/>
      <c r="D74" s="20" t="s">
        <v>115</v>
      </c>
      <c r="E74" s="26">
        <f>E75</f>
        <v>15000</v>
      </c>
      <c r="F74" s="26">
        <f>F75</f>
        <v>15000</v>
      </c>
      <c r="G74" s="26"/>
      <c r="H74" s="26"/>
      <c r="I74" s="26"/>
      <c r="J74" s="26"/>
      <c r="K74" s="26"/>
      <c r="L74" s="26"/>
      <c r="M74" s="26"/>
      <c r="N74" s="27">
        <f>M74/E74</f>
        <v>0</v>
      </c>
      <c r="O74" s="26"/>
      <c r="P74" s="16"/>
    </row>
    <row r="75" spans="1:16" s="2" customFormat="1" outlineLevel="1" x14ac:dyDescent="0.25">
      <c r="A75" s="21" t="s">
        <v>5</v>
      </c>
      <c r="B75" s="22" t="s">
        <v>114</v>
      </c>
      <c r="C75" s="22"/>
      <c r="D75" s="23"/>
      <c r="E75" s="28">
        <v>15000</v>
      </c>
      <c r="F75" s="28">
        <v>15000</v>
      </c>
      <c r="G75" s="28"/>
      <c r="H75" s="28"/>
      <c r="I75" s="28"/>
      <c r="J75" s="28"/>
      <c r="K75" s="28"/>
      <c r="L75" s="28"/>
      <c r="M75" s="28"/>
      <c r="N75" s="29">
        <f>M75/E75</f>
        <v>0</v>
      </c>
      <c r="O75" s="24"/>
      <c r="P75" s="16"/>
    </row>
    <row r="76" spans="1:16" s="2" customFormat="1" ht="31.5" x14ac:dyDescent="0.25">
      <c r="A76" s="6" t="s">
        <v>0</v>
      </c>
      <c r="B76" s="14" t="s">
        <v>129</v>
      </c>
      <c r="C76" s="14">
        <v>3</v>
      </c>
      <c r="D76" s="17" t="s">
        <v>6</v>
      </c>
      <c r="E76" s="15">
        <f>E77+E87</f>
        <v>2425446</v>
      </c>
      <c r="F76" s="15">
        <f>F77+F87</f>
        <v>1416000</v>
      </c>
      <c r="G76" s="15">
        <f t="shared" ref="G76:M76" si="51">G77+G87</f>
        <v>1009446</v>
      </c>
      <c r="H76" s="15"/>
      <c r="I76" s="15">
        <v>0</v>
      </c>
      <c r="J76" s="15">
        <f t="shared" ref="J76:L76" si="52">J77+J87</f>
        <v>0</v>
      </c>
      <c r="K76" s="15">
        <f t="shared" si="52"/>
        <v>0</v>
      </c>
      <c r="L76" s="15">
        <f t="shared" si="52"/>
        <v>0</v>
      </c>
      <c r="M76" s="15">
        <f t="shared" si="51"/>
        <v>0</v>
      </c>
      <c r="N76" s="12">
        <f>M76/E76</f>
        <v>0</v>
      </c>
      <c r="O76" s="15"/>
      <c r="P76" s="16"/>
    </row>
    <row r="77" spans="1:16" s="2" customFormat="1" outlineLevel="1" x14ac:dyDescent="0.25">
      <c r="A77" s="6">
        <v>1</v>
      </c>
      <c r="B77" s="14" t="s">
        <v>2</v>
      </c>
      <c r="C77" s="14" t="s">
        <v>187</v>
      </c>
      <c r="D77" s="17"/>
      <c r="E77" s="15">
        <f>E80+E84+E78</f>
        <v>2024000</v>
      </c>
      <c r="F77" s="15">
        <f t="shared" ref="F77:M77" si="53">F80+F84+F78</f>
        <v>1015000</v>
      </c>
      <c r="G77" s="15">
        <f t="shared" si="53"/>
        <v>1009000</v>
      </c>
      <c r="H77" s="15">
        <f t="shared" si="53"/>
        <v>0</v>
      </c>
      <c r="I77" s="15">
        <v>0</v>
      </c>
      <c r="J77" s="15">
        <f t="shared" ref="J77:L77" si="54">J80+J84+J78</f>
        <v>0</v>
      </c>
      <c r="K77" s="15">
        <f t="shared" si="54"/>
        <v>0</v>
      </c>
      <c r="L77" s="15">
        <f t="shared" si="54"/>
        <v>0</v>
      </c>
      <c r="M77" s="15">
        <f t="shared" si="53"/>
        <v>0</v>
      </c>
      <c r="N77" s="12">
        <f>M77/E77</f>
        <v>0</v>
      </c>
      <c r="O77" s="15"/>
      <c r="P77" s="16"/>
    </row>
    <row r="78" spans="1:16" s="2" customFormat="1" ht="31.5" outlineLevel="1" x14ac:dyDescent="0.25">
      <c r="A78" s="18" t="s">
        <v>3</v>
      </c>
      <c r="B78" s="14" t="s">
        <v>34</v>
      </c>
      <c r="C78" s="14"/>
      <c r="D78" s="17" t="s">
        <v>35</v>
      </c>
      <c r="E78" s="15">
        <f>E79</f>
        <v>40000</v>
      </c>
      <c r="F78" s="15">
        <f t="shared" ref="F78:M78" si="55">F79</f>
        <v>0</v>
      </c>
      <c r="G78" s="15">
        <f t="shared" si="55"/>
        <v>40000</v>
      </c>
      <c r="H78" s="15">
        <f t="shared" si="55"/>
        <v>0</v>
      </c>
      <c r="I78" s="15">
        <v>0</v>
      </c>
      <c r="J78" s="15">
        <f t="shared" si="55"/>
        <v>0</v>
      </c>
      <c r="K78" s="15">
        <f t="shared" si="55"/>
        <v>0</v>
      </c>
      <c r="L78" s="15">
        <f t="shared" si="55"/>
        <v>0</v>
      </c>
      <c r="M78" s="15">
        <f t="shared" si="55"/>
        <v>0</v>
      </c>
      <c r="N78" s="12"/>
      <c r="O78" s="15"/>
      <c r="P78" s="16"/>
    </row>
    <row r="79" spans="1:16" s="2" customFormat="1" ht="31.5" outlineLevel="1" x14ac:dyDescent="0.25">
      <c r="A79" s="21"/>
      <c r="B79" s="22" t="s">
        <v>202</v>
      </c>
      <c r="C79" s="22"/>
      <c r="D79" s="23"/>
      <c r="E79" s="24">
        <f>F79+G79-H79</f>
        <v>40000</v>
      </c>
      <c r="F79" s="24"/>
      <c r="G79" s="24">
        <v>40000</v>
      </c>
      <c r="H79" s="24"/>
      <c r="I79" s="24"/>
      <c r="J79" s="24"/>
      <c r="K79" s="24"/>
      <c r="L79" s="24"/>
      <c r="M79" s="24"/>
      <c r="N79" s="25"/>
      <c r="O79" s="24"/>
      <c r="P79" s="16"/>
    </row>
    <row r="80" spans="1:16" s="2" customFormat="1" ht="47.25" outlineLevel="1" x14ac:dyDescent="0.25">
      <c r="A80" s="18" t="s">
        <v>10</v>
      </c>
      <c r="B80" s="19" t="s">
        <v>36</v>
      </c>
      <c r="C80" s="19"/>
      <c r="D80" s="20" t="s">
        <v>37</v>
      </c>
      <c r="E80" s="26">
        <f>E81</f>
        <v>1969000</v>
      </c>
      <c r="F80" s="26">
        <f t="shared" ref="F80:M80" si="56">F81</f>
        <v>1000000</v>
      </c>
      <c r="G80" s="26">
        <f t="shared" si="56"/>
        <v>969000</v>
      </c>
      <c r="H80" s="26">
        <f t="shared" si="56"/>
        <v>0</v>
      </c>
      <c r="I80" s="26">
        <v>0</v>
      </c>
      <c r="J80" s="26">
        <f t="shared" si="56"/>
        <v>0</v>
      </c>
      <c r="K80" s="26">
        <f t="shared" si="56"/>
        <v>0</v>
      </c>
      <c r="L80" s="26">
        <f t="shared" si="56"/>
        <v>0</v>
      </c>
      <c r="M80" s="26">
        <f t="shared" si="56"/>
        <v>0</v>
      </c>
      <c r="N80" s="27">
        <f>M80/E80</f>
        <v>0</v>
      </c>
      <c r="O80" s="26"/>
      <c r="P80" s="16"/>
    </row>
    <row r="81" spans="1:17" s="2" customFormat="1" ht="63" outlineLevel="1" x14ac:dyDescent="0.25">
      <c r="A81" s="21" t="s">
        <v>5</v>
      </c>
      <c r="B81" s="22" t="s">
        <v>38</v>
      </c>
      <c r="C81" s="22"/>
      <c r="D81" s="23"/>
      <c r="E81" s="24">
        <f>E82+E83</f>
        <v>1969000</v>
      </c>
      <c r="F81" s="24">
        <f t="shared" ref="F81:M81" si="57">F82+F83</f>
        <v>1000000</v>
      </c>
      <c r="G81" s="24">
        <f t="shared" si="57"/>
        <v>969000</v>
      </c>
      <c r="H81" s="24">
        <f t="shared" si="57"/>
        <v>0</v>
      </c>
      <c r="I81" s="24">
        <v>0</v>
      </c>
      <c r="J81" s="24">
        <f t="shared" ref="J81:L81" si="58">J82+J83</f>
        <v>0</v>
      </c>
      <c r="K81" s="24">
        <f t="shared" si="58"/>
        <v>0</v>
      </c>
      <c r="L81" s="24">
        <f t="shared" si="58"/>
        <v>0</v>
      </c>
      <c r="M81" s="24">
        <f t="shared" si="57"/>
        <v>0</v>
      </c>
      <c r="N81" s="25">
        <f>M81/E81</f>
        <v>0</v>
      </c>
      <c r="O81" s="24"/>
      <c r="P81" s="16"/>
    </row>
    <row r="82" spans="1:17" s="2" customFormat="1" ht="27" customHeight="1" outlineLevel="1" x14ac:dyDescent="0.25">
      <c r="A82" s="21"/>
      <c r="B82" s="22" t="s">
        <v>134</v>
      </c>
      <c r="C82" s="22"/>
      <c r="D82" s="23"/>
      <c r="E82" s="24">
        <v>1000000</v>
      </c>
      <c r="F82" s="24">
        <v>1000000</v>
      </c>
      <c r="G82" s="24"/>
      <c r="H82" s="24"/>
      <c r="I82" s="24"/>
      <c r="J82" s="24"/>
      <c r="K82" s="24"/>
      <c r="L82" s="24"/>
      <c r="M82" s="24"/>
      <c r="N82" s="25"/>
      <c r="O82" s="24"/>
      <c r="P82" s="16"/>
    </row>
    <row r="83" spans="1:17" s="2" customFormat="1" ht="27" customHeight="1" outlineLevel="1" x14ac:dyDescent="0.25">
      <c r="A83" s="21"/>
      <c r="B83" s="22" t="s">
        <v>204</v>
      </c>
      <c r="C83" s="22"/>
      <c r="D83" s="23"/>
      <c r="E83" s="24">
        <f>F83+G83-H83</f>
        <v>969000</v>
      </c>
      <c r="F83" s="24"/>
      <c r="G83" s="24">
        <v>969000</v>
      </c>
      <c r="H83" s="24"/>
      <c r="I83" s="24"/>
      <c r="J83" s="24"/>
      <c r="K83" s="24"/>
      <c r="L83" s="24"/>
      <c r="M83" s="24"/>
      <c r="N83" s="25"/>
      <c r="O83" s="24"/>
      <c r="P83" s="16"/>
    </row>
    <row r="84" spans="1:17" s="2" customFormat="1" ht="31.5" outlineLevel="1" x14ac:dyDescent="0.25">
      <c r="A84" s="18" t="s">
        <v>14</v>
      </c>
      <c r="B84" s="19" t="s">
        <v>11</v>
      </c>
      <c r="C84" s="19"/>
      <c r="D84" s="20" t="s">
        <v>12</v>
      </c>
      <c r="E84" s="26">
        <f>E85</f>
        <v>15000</v>
      </c>
      <c r="F84" s="26">
        <f>F85</f>
        <v>15000</v>
      </c>
      <c r="G84" s="26"/>
      <c r="H84" s="26"/>
      <c r="I84" s="26"/>
      <c r="J84" s="26"/>
      <c r="K84" s="26"/>
      <c r="L84" s="26"/>
      <c r="M84" s="26"/>
      <c r="N84" s="27">
        <f t="shared" ref="N84:N89" si="59">M84/E84</f>
        <v>0</v>
      </c>
      <c r="O84" s="26"/>
      <c r="P84" s="16"/>
    </row>
    <row r="85" spans="1:17" s="2" customFormat="1" ht="47.25" outlineLevel="1" x14ac:dyDescent="0.25">
      <c r="A85" s="21" t="s">
        <v>5</v>
      </c>
      <c r="B85" s="22" t="s">
        <v>13</v>
      </c>
      <c r="C85" s="22"/>
      <c r="D85" s="23"/>
      <c r="E85" s="24">
        <f>E86</f>
        <v>15000</v>
      </c>
      <c r="F85" s="24">
        <f>F86</f>
        <v>15000</v>
      </c>
      <c r="G85" s="24"/>
      <c r="H85" s="24"/>
      <c r="I85" s="24"/>
      <c r="J85" s="24"/>
      <c r="K85" s="24"/>
      <c r="L85" s="24"/>
      <c r="M85" s="24"/>
      <c r="N85" s="25">
        <f t="shared" si="59"/>
        <v>0</v>
      </c>
      <c r="O85" s="24"/>
      <c r="P85" s="16"/>
    </row>
    <row r="86" spans="1:17" s="2" customFormat="1" ht="31.5" outlineLevel="1" x14ac:dyDescent="0.25">
      <c r="A86" s="8"/>
      <c r="B86" s="30" t="s">
        <v>147</v>
      </c>
      <c r="C86" s="30"/>
      <c r="D86" s="31"/>
      <c r="E86" s="28">
        <v>15000</v>
      </c>
      <c r="F86" s="28">
        <v>15000</v>
      </c>
      <c r="G86" s="28"/>
      <c r="H86" s="28"/>
      <c r="I86" s="28"/>
      <c r="J86" s="28"/>
      <c r="K86" s="28"/>
      <c r="L86" s="28"/>
      <c r="M86" s="28"/>
      <c r="N86" s="29">
        <f t="shared" si="59"/>
        <v>0</v>
      </c>
      <c r="O86" s="28"/>
      <c r="P86" s="16"/>
    </row>
    <row r="87" spans="1:17" s="1" customFormat="1" outlineLevel="1" x14ac:dyDescent="0.25">
      <c r="A87" s="6">
        <v>2</v>
      </c>
      <c r="B87" s="14" t="s">
        <v>59</v>
      </c>
      <c r="C87" s="14" t="s">
        <v>188</v>
      </c>
      <c r="D87" s="17"/>
      <c r="E87" s="15">
        <f>E88</f>
        <v>401446</v>
      </c>
      <c r="F87" s="15">
        <f>F88</f>
        <v>401000</v>
      </c>
      <c r="G87" s="15">
        <f t="shared" ref="G87:M87" si="60">G88</f>
        <v>446</v>
      </c>
      <c r="H87" s="15"/>
      <c r="I87" s="15">
        <v>0</v>
      </c>
      <c r="J87" s="15">
        <f t="shared" si="60"/>
        <v>0</v>
      </c>
      <c r="K87" s="15">
        <f t="shared" si="60"/>
        <v>0</v>
      </c>
      <c r="L87" s="15">
        <f t="shared" si="60"/>
        <v>0</v>
      </c>
      <c r="M87" s="15">
        <f t="shared" si="60"/>
        <v>0</v>
      </c>
      <c r="N87" s="12">
        <f t="shared" si="59"/>
        <v>0</v>
      </c>
      <c r="O87" s="15"/>
      <c r="P87" s="32"/>
    </row>
    <row r="88" spans="1:17" s="1" customFormat="1" ht="47.25" outlineLevel="1" x14ac:dyDescent="0.25">
      <c r="A88" s="18" t="s">
        <v>75</v>
      </c>
      <c r="B88" s="19" t="s">
        <v>74</v>
      </c>
      <c r="C88" s="19"/>
      <c r="D88" s="20"/>
      <c r="E88" s="26">
        <f>E89+E90</f>
        <v>401446</v>
      </c>
      <c r="F88" s="26">
        <f t="shared" ref="F88:M88" si="61">F89+F90</f>
        <v>401000</v>
      </c>
      <c r="G88" s="26">
        <f t="shared" si="61"/>
        <v>446</v>
      </c>
      <c r="H88" s="26"/>
      <c r="I88" s="26">
        <v>0</v>
      </c>
      <c r="J88" s="26">
        <f t="shared" ref="J88:L88" si="62">J89+J90</f>
        <v>0</v>
      </c>
      <c r="K88" s="26">
        <f t="shared" si="62"/>
        <v>0</v>
      </c>
      <c r="L88" s="26">
        <f t="shared" si="62"/>
        <v>0</v>
      </c>
      <c r="M88" s="26">
        <f t="shared" si="61"/>
        <v>0</v>
      </c>
      <c r="N88" s="27">
        <f t="shared" si="59"/>
        <v>0</v>
      </c>
      <c r="O88" s="26"/>
      <c r="P88" s="32"/>
    </row>
    <row r="89" spans="1:17" s="2" customFormat="1" outlineLevel="1" x14ac:dyDescent="0.25">
      <c r="A89" s="8"/>
      <c r="B89" s="30" t="s">
        <v>219</v>
      </c>
      <c r="C89" s="30"/>
      <c r="D89" s="31"/>
      <c r="E89" s="28">
        <f>F89+G89</f>
        <v>104446</v>
      </c>
      <c r="F89" s="28">
        <v>104000</v>
      </c>
      <c r="G89" s="28">
        <v>446</v>
      </c>
      <c r="H89" s="28"/>
      <c r="I89" s="28"/>
      <c r="J89" s="28"/>
      <c r="K89" s="28"/>
      <c r="L89" s="28"/>
      <c r="M89" s="28"/>
      <c r="N89" s="29">
        <f t="shared" si="59"/>
        <v>0</v>
      </c>
      <c r="O89" s="28"/>
      <c r="P89" s="16"/>
      <c r="Q89" s="2">
        <v>1000</v>
      </c>
    </row>
    <row r="90" spans="1:17" s="2" customFormat="1" outlineLevel="1" x14ac:dyDescent="0.25">
      <c r="A90" s="8"/>
      <c r="B90" s="30" t="s">
        <v>161</v>
      </c>
      <c r="C90" s="30"/>
      <c r="D90" s="31"/>
      <c r="E90" s="28">
        <v>297000</v>
      </c>
      <c r="F90" s="28">
        <v>297000</v>
      </c>
      <c r="G90" s="28"/>
      <c r="H90" s="28"/>
      <c r="I90" s="28"/>
      <c r="J90" s="28"/>
      <c r="K90" s="28"/>
      <c r="L90" s="28"/>
      <c r="M90" s="28"/>
      <c r="N90" s="29"/>
      <c r="O90" s="28"/>
      <c r="P90" s="16"/>
    </row>
    <row r="91" spans="1:17" s="2" customFormat="1" x14ac:dyDescent="0.25">
      <c r="A91" s="6" t="s">
        <v>39</v>
      </c>
      <c r="B91" s="14" t="s">
        <v>40</v>
      </c>
      <c r="C91" s="14"/>
      <c r="D91" s="6"/>
      <c r="E91" s="15">
        <f>E92+E99+E106</f>
        <v>1872000</v>
      </c>
      <c r="F91" s="15">
        <f>F92+F99+F106</f>
        <v>1717000</v>
      </c>
      <c r="G91" s="15">
        <f>G92+G99+G106</f>
        <v>162000</v>
      </c>
      <c r="H91" s="15">
        <f t="shared" ref="H91:M91" si="63">H92+H99+H106</f>
        <v>7000</v>
      </c>
      <c r="I91" s="15">
        <v>563783.1</v>
      </c>
      <c r="J91" s="15">
        <f t="shared" ref="J91:L91" si="64">J92+J99+J106</f>
        <v>573070.1</v>
      </c>
      <c r="K91" s="15">
        <f t="shared" si="64"/>
        <v>565983.1</v>
      </c>
      <c r="L91" s="15">
        <f t="shared" si="64"/>
        <v>875215.1</v>
      </c>
      <c r="M91" s="15">
        <f t="shared" si="63"/>
        <v>875215.1</v>
      </c>
      <c r="N91" s="12">
        <f>M91/E91</f>
        <v>0.46752943376068373</v>
      </c>
      <c r="O91" s="15"/>
      <c r="P91" s="16"/>
    </row>
    <row r="92" spans="1:17" s="2" customFormat="1" x14ac:dyDescent="0.25">
      <c r="A92" s="6" t="s">
        <v>17</v>
      </c>
      <c r="B92" s="14" t="s">
        <v>130</v>
      </c>
      <c r="C92" s="14">
        <v>1</v>
      </c>
      <c r="D92" s="17" t="s">
        <v>25</v>
      </c>
      <c r="E92" s="15">
        <f>+E93+E96</f>
        <v>1732000</v>
      </c>
      <c r="F92" s="15">
        <f t="shared" ref="F92:M92" si="65">+F93+F96</f>
        <v>1697000</v>
      </c>
      <c r="G92" s="15">
        <f t="shared" si="65"/>
        <v>35000</v>
      </c>
      <c r="H92" s="15"/>
      <c r="I92" s="15">
        <v>563783.1</v>
      </c>
      <c r="J92" s="15">
        <f t="shared" ref="J92:L92" si="66">+J93+J96</f>
        <v>573070.1</v>
      </c>
      <c r="K92" s="15">
        <f t="shared" si="66"/>
        <v>565983.1</v>
      </c>
      <c r="L92" s="15">
        <f t="shared" si="66"/>
        <v>875215.1</v>
      </c>
      <c r="M92" s="15">
        <f t="shared" si="65"/>
        <v>875215.1</v>
      </c>
      <c r="N92" s="12">
        <f>M92/E92</f>
        <v>0.5053204965357968</v>
      </c>
      <c r="O92" s="15"/>
      <c r="P92" s="16"/>
    </row>
    <row r="93" spans="1:17" s="2" customFormat="1" outlineLevel="1" x14ac:dyDescent="0.25">
      <c r="A93" s="6">
        <v>1</v>
      </c>
      <c r="B93" s="14" t="s">
        <v>2</v>
      </c>
      <c r="C93" s="14" t="s">
        <v>3</v>
      </c>
      <c r="D93" s="17"/>
      <c r="E93" s="15">
        <f>E94+E95</f>
        <v>477000</v>
      </c>
      <c r="F93" s="15">
        <f t="shared" ref="F93:H93" si="67">F94+F95</f>
        <v>442000</v>
      </c>
      <c r="G93" s="15">
        <f t="shared" si="67"/>
        <v>35000</v>
      </c>
      <c r="H93" s="15">
        <f t="shared" si="67"/>
        <v>0</v>
      </c>
      <c r="I93" s="15"/>
      <c r="J93" s="15"/>
      <c r="K93" s="15"/>
      <c r="L93" s="15"/>
      <c r="M93" s="15"/>
      <c r="N93" s="12">
        <f>M93/E93</f>
        <v>0</v>
      </c>
      <c r="O93" s="15"/>
      <c r="P93" s="16"/>
    </row>
    <row r="94" spans="1:17" s="2" customFormat="1" outlineLevel="1" x14ac:dyDescent="0.25">
      <c r="A94" s="21"/>
      <c r="B94" s="22" t="s">
        <v>26</v>
      </c>
      <c r="C94" s="22"/>
      <c r="D94" s="23" t="s">
        <v>27</v>
      </c>
      <c r="E94" s="24">
        <f>F94+G94-H94</f>
        <v>477000</v>
      </c>
      <c r="F94" s="24">
        <v>442000</v>
      </c>
      <c r="G94" s="24">
        <v>35000</v>
      </c>
      <c r="H94" s="24"/>
      <c r="I94" s="24"/>
      <c r="J94" s="24"/>
      <c r="K94" s="24"/>
      <c r="L94" s="24"/>
      <c r="M94" s="24"/>
      <c r="N94" s="25">
        <f>M94/E94</f>
        <v>0</v>
      </c>
      <c r="O94" s="28"/>
      <c r="P94" s="16"/>
    </row>
    <row r="95" spans="1:17" s="2" customFormat="1" outlineLevel="1" x14ac:dyDescent="0.25">
      <c r="A95" s="21"/>
      <c r="B95" s="22" t="s">
        <v>28</v>
      </c>
      <c r="C95" s="22"/>
      <c r="D95" s="23" t="s">
        <v>29</v>
      </c>
      <c r="E95" s="24"/>
      <c r="F95" s="24"/>
      <c r="G95" s="24"/>
      <c r="H95" s="24"/>
      <c r="I95" s="24"/>
      <c r="J95" s="24"/>
      <c r="K95" s="24"/>
      <c r="L95" s="24"/>
      <c r="M95" s="24"/>
      <c r="N95" s="25"/>
      <c r="O95" s="28"/>
      <c r="P95" s="16"/>
    </row>
    <row r="96" spans="1:17" s="2" customFormat="1" outlineLevel="1" x14ac:dyDescent="0.25">
      <c r="A96" s="6">
        <v>2</v>
      </c>
      <c r="B96" s="14" t="s">
        <v>59</v>
      </c>
      <c r="C96" s="14" t="s">
        <v>10</v>
      </c>
      <c r="D96" s="17"/>
      <c r="E96" s="15">
        <f>E97+E98</f>
        <v>1255000</v>
      </c>
      <c r="F96" s="15">
        <f t="shared" ref="F96:M96" si="68">F97+F98</f>
        <v>1255000</v>
      </c>
      <c r="G96" s="15">
        <f t="shared" si="68"/>
        <v>0</v>
      </c>
      <c r="H96" s="15"/>
      <c r="I96" s="15">
        <v>563783.1</v>
      </c>
      <c r="J96" s="15">
        <f t="shared" ref="J96:L96" si="69">J97+J98</f>
        <v>573070.1</v>
      </c>
      <c r="K96" s="15">
        <f t="shared" si="69"/>
        <v>565983.1</v>
      </c>
      <c r="L96" s="15">
        <f t="shared" si="69"/>
        <v>875215.1</v>
      </c>
      <c r="M96" s="15">
        <f t="shared" si="68"/>
        <v>875215.1</v>
      </c>
      <c r="N96" s="12">
        <f>M96/E96</f>
        <v>0.69738254980079684</v>
      </c>
      <c r="O96" s="15"/>
      <c r="P96" s="16"/>
    </row>
    <row r="97" spans="1:16" s="2" customFormat="1" ht="31.5" outlineLevel="1" x14ac:dyDescent="0.25">
      <c r="A97" s="21"/>
      <c r="B97" s="22" t="s">
        <v>178</v>
      </c>
      <c r="C97" s="22"/>
      <c r="D97" s="23"/>
      <c r="E97" s="24">
        <f>F97+G97</f>
        <v>200000</v>
      </c>
      <c r="F97" s="24">
        <v>200000</v>
      </c>
      <c r="G97" s="24"/>
      <c r="H97" s="24"/>
      <c r="I97" s="24"/>
      <c r="J97" s="24"/>
      <c r="K97" s="24"/>
      <c r="L97" s="24"/>
      <c r="M97" s="24"/>
      <c r="N97" s="25">
        <f>M97/E97</f>
        <v>0</v>
      </c>
      <c r="O97" s="28"/>
      <c r="P97" s="16"/>
    </row>
    <row r="98" spans="1:16" s="2" customFormat="1" outlineLevel="1" x14ac:dyDescent="0.25">
      <c r="A98" s="21"/>
      <c r="B98" s="22" t="s">
        <v>182</v>
      </c>
      <c r="C98" s="22"/>
      <c r="D98" s="23"/>
      <c r="E98" s="24">
        <f>F98+G98</f>
        <v>1055000</v>
      </c>
      <c r="F98" s="24">
        <v>1055000</v>
      </c>
      <c r="G98" s="24"/>
      <c r="H98" s="24"/>
      <c r="I98" s="24">
        <v>563783.1</v>
      </c>
      <c r="J98" s="24">
        <f>563783.1+9287</f>
        <v>573070.1</v>
      </c>
      <c r="K98" s="24">
        <f>563783.1+9287-7087</f>
        <v>565983.1</v>
      </c>
      <c r="L98" s="24">
        <f>563783.1+9287-7087+309232</f>
        <v>875215.1</v>
      </c>
      <c r="M98" s="24">
        <f>563783.1+9287-7087+309232</f>
        <v>875215.1</v>
      </c>
      <c r="N98" s="25"/>
      <c r="O98" s="28"/>
      <c r="P98" s="33"/>
    </row>
    <row r="99" spans="1:16" s="2" customFormat="1" ht="31.5" x14ac:dyDescent="0.25">
      <c r="A99" s="6" t="s">
        <v>18</v>
      </c>
      <c r="B99" s="14" t="s">
        <v>119</v>
      </c>
      <c r="C99" s="14">
        <v>2</v>
      </c>
      <c r="D99" s="17" t="s">
        <v>1</v>
      </c>
      <c r="E99" s="15">
        <f>+E100</f>
        <v>130000</v>
      </c>
      <c r="F99" s="15">
        <f t="shared" ref="F99:M99" si="70">+F100</f>
        <v>10000</v>
      </c>
      <c r="G99" s="15">
        <f t="shared" si="70"/>
        <v>120000</v>
      </c>
      <c r="H99" s="15">
        <f t="shared" si="70"/>
        <v>0</v>
      </c>
      <c r="I99" s="15">
        <v>0</v>
      </c>
      <c r="J99" s="15">
        <f t="shared" si="70"/>
        <v>0</v>
      </c>
      <c r="K99" s="15">
        <f t="shared" si="70"/>
        <v>0</v>
      </c>
      <c r="L99" s="15">
        <f t="shared" si="70"/>
        <v>0</v>
      </c>
      <c r="M99" s="15">
        <f t="shared" si="70"/>
        <v>0</v>
      </c>
      <c r="N99" s="12">
        <f>M99/E99</f>
        <v>0</v>
      </c>
      <c r="O99" s="15"/>
      <c r="P99" s="16"/>
    </row>
    <row r="100" spans="1:16" s="2" customFormat="1" outlineLevel="1" x14ac:dyDescent="0.25">
      <c r="A100" s="6">
        <v>1</v>
      </c>
      <c r="B100" s="14" t="s">
        <v>2</v>
      </c>
      <c r="C100" s="14" t="s">
        <v>75</v>
      </c>
      <c r="D100" s="17"/>
      <c r="E100" s="15">
        <f>E104+E101</f>
        <v>130000</v>
      </c>
      <c r="F100" s="15">
        <f t="shared" ref="F100:M100" si="71">F104+F101</f>
        <v>10000</v>
      </c>
      <c r="G100" s="15">
        <f t="shared" si="71"/>
        <v>120000</v>
      </c>
      <c r="H100" s="15">
        <f t="shared" si="71"/>
        <v>0</v>
      </c>
      <c r="I100" s="15">
        <v>0</v>
      </c>
      <c r="J100" s="15">
        <f t="shared" ref="J100:L100" si="72">J104+J101</f>
        <v>0</v>
      </c>
      <c r="K100" s="15">
        <f t="shared" si="72"/>
        <v>0</v>
      </c>
      <c r="L100" s="15">
        <f t="shared" si="72"/>
        <v>0</v>
      </c>
      <c r="M100" s="15">
        <f t="shared" si="71"/>
        <v>0</v>
      </c>
      <c r="N100" s="12">
        <f>M100/E100</f>
        <v>0</v>
      </c>
      <c r="O100" s="15"/>
      <c r="P100" s="16"/>
    </row>
    <row r="101" spans="1:16" s="2" customFormat="1" ht="31.5" outlineLevel="1" x14ac:dyDescent="0.25">
      <c r="A101" s="18" t="s">
        <v>3</v>
      </c>
      <c r="B101" s="19" t="s">
        <v>117</v>
      </c>
      <c r="C101" s="14"/>
      <c r="D101" s="20" t="s">
        <v>4</v>
      </c>
      <c r="E101" s="15">
        <f>E102</f>
        <v>120000</v>
      </c>
      <c r="F101" s="15">
        <f t="shared" ref="F101:F102" si="73">F102</f>
        <v>0</v>
      </c>
      <c r="G101" s="15">
        <f t="shared" ref="G101:G102" si="74">G102</f>
        <v>120000</v>
      </c>
      <c r="H101" s="15">
        <f t="shared" ref="H101:H102" si="75">H102</f>
        <v>0</v>
      </c>
      <c r="I101" s="15">
        <v>0</v>
      </c>
      <c r="J101" s="15">
        <f t="shared" ref="J101:M102" si="76">J102</f>
        <v>0</v>
      </c>
      <c r="K101" s="15">
        <f t="shared" si="76"/>
        <v>0</v>
      </c>
      <c r="L101" s="15">
        <f t="shared" si="76"/>
        <v>0</v>
      </c>
      <c r="M101" s="15">
        <f t="shared" si="76"/>
        <v>0</v>
      </c>
      <c r="N101" s="12"/>
      <c r="O101" s="15"/>
      <c r="P101" s="16"/>
    </row>
    <row r="102" spans="1:16" s="2" customFormat="1" ht="31.5" outlineLevel="1" x14ac:dyDescent="0.25">
      <c r="A102" s="21" t="s">
        <v>5</v>
      </c>
      <c r="B102" s="22" t="s">
        <v>199</v>
      </c>
      <c r="C102" s="22"/>
      <c r="D102" s="23"/>
      <c r="E102" s="24">
        <f>E103</f>
        <v>120000</v>
      </c>
      <c r="F102" s="24">
        <f t="shared" si="73"/>
        <v>0</v>
      </c>
      <c r="G102" s="24">
        <f t="shared" si="74"/>
        <v>120000</v>
      </c>
      <c r="H102" s="24">
        <f t="shared" si="75"/>
        <v>0</v>
      </c>
      <c r="I102" s="24">
        <v>0</v>
      </c>
      <c r="J102" s="24">
        <f t="shared" si="76"/>
        <v>0</v>
      </c>
      <c r="K102" s="24">
        <f t="shared" si="76"/>
        <v>0</v>
      </c>
      <c r="L102" s="24">
        <f t="shared" si="76"/>
        <v>0</v>
      </c>
      <c r="M102" s="24">
        <f t="shared" si="76"/>
        <v>0</v>
      </c>
      <c r="N102" s="25"/>
      <c r="O102" s="24"/>
      <c r="P102" s="16"/>
    </row>
    <row r="103" spans="1:16" s="2" customFormat="1" outlineLevel="1" x14ac:dyDescent="0.25">
      <c r="A103" s="21"/>
      <c r="B103" s="22" t="s">
        <v>200</v>
      </c>
      <c r="C103" s="22"/>
      <c r="D103" s="23"/>
      <c r="E103" s="24">
        <f>F103+G103-H103</f>
        <v>120000</v>
      </c>
      <c r="F103" s="24"/>
      <c r="G103" s="24">
        <v>120000</v>
      </c>
      <c r="H103" s="24"/>
      <c r="I103" s="24"/>
      <c r="J103" s="24"/>
      <c r="K103" s="24"/>
      <c r="L103" s="24"/>
      <c r="M103" s="24"/>
      <c r="N103" s="25"/>
      <c r="O103" s="24"/>
      <c r="P103" s="16"/>
    </row>
    <row r="104" spans="1:16" s="2" customFormat="1" ht="31.5" outlineLevel="1" x14ac:dyDescent="0.25">
      <c r="A104" s="18" t="s">
        <v>10</v>
      </c>
      <c r="B104" s="19" t="s">
        <v>92</v>
      </c>
      <c r="C104" s="19"/>
      <c r="D104" s="20" t="s">
        <v>115</v>
      </c>
      <c r="E104" s="26">
        <f>E105</f>
        <v>10000</v>
      </c>
      <c r="F104" s="26">
        <f>F105</f>
        <v>10000</v>
      </c>
      <c r="G104" s="26"/>
      <c r="H104" s="26"/>
      <c r="I104" s="26"/>
      <c r="J104" s="26"/>
      <c r="K104" s="26"/>
      <c r="L104" s="26"/>
      <c r="M104" s="26"/>
      <c r="N104" s="27">
        <f t="shared" ref="N104:N114" si="77">M104/E104</f>
        <v>0</v>
      </c>
      <c r="O104" s="26"/>
      <c r="P104" s="16"/>
    </row>
    <row r="105" spans="1:16" s="2" customFormat="1" outlineLevel="1" x14ac:dyDescent="0.25">
      <c r="A105" s="21" t="s">
        <v>5</v>
      </c>
      <c r="B105" s="22" t="s">
        <v>114</v>
      </c>
      <c r="C105" s="22"/>
      <c r="D105" s="23"/>
      <c r="E105" s="28">
        <v>10000</v>
      </c>
      <c r="F105" s="28">
        <v>10000</v>
      </c>
      <c r="G105" s="28"/>
      <c r="H105" s="28"/>
      <c r="I105" s="28"/>
      <c r="J105" s="28"/>
      <c r="K105" s="28"/>
      <c r="L105" s="28"/>
      <c r="M105" s="28"/>
      <c r="N105" s="29">
        <f t="shared" si="77"/>
        <v>0</v>
      </c>
      <c r="O105" s="24"/>
      <c r="P105" s="16"/>
    </row>
    <row r="106" spans="1:16" s="2" customFormat="1" ht="31.5" x14ac:dyDescent="0.25">
      <c r="A106" s="6" t="s">
        <v>0</v>
      </c>
      <c r="B106" s="14" t="s">
        <v>129</v>
      </c>
      <c r="C106" s="14">
        <v>3</v>
      </c>
      <c r="D106" s="17" t="s">
        <v>6</v>
      </c>
      <c r="E106" s="15">
        <f t="shared" ref="E106:M109" si="78">E107</f>
        <v>10000</v>
      </c>
      <c r="F106" s="15">
        <f t="shared" si="78"/>
        <v>10000</v>
      </c>
      <c r="G106" s="15">
        <f t="shared" si="78"/>
        <v>7000</v>
      </c>
      <c r="H106" s="15">
        <f t="shared" si="78"/>
        <v>7000</v>
      </c>
      <c r="I106" s="15">
        <v>0</v>
      </c>
      <c r="J106" s="15">
        <f t="shared" si="78"/>
        <v>0</v>
      </c>
      <c r="K106" s="15">
        <f t="shared" si="78"/>
        <v>0</v>
      </c>
      <c r="L106" s="15">
        <f t="shared" si="78"/>
        <v>0</v>
      </c>
      <c r="M106" s="15">
        <f t="shared" si="78"/>
        <v>0</v>
      </c>
      <c r="N106" s="12">
        <f t="shared" si="77"/>
        <v>0</v>
      </c>
      <c r="O106" s="15"/>
      <c r="P106" s="16"/>
    </row>
    <row r="107" spans="1:16" s="2" customFormat="1" outlineLevel="1" x14ac:dyDescent="0.25">
      <c r="A107" s="6">
        <v>1</v>
      </c>
      <c r="B107" s="14" t="s">
        <v>2</v>
      </c>
      <c r="C107" s="14" t="s">
        <v>187</v>
      </c>
      <c r="D107" s="17"/>
      <c r="E107" s="15">
        <f t="shared" si="78"/>
        <v>10000</v>
      </c>
      <c r="F107" s="15">
        <f t="shared" si="78"/>
        <v>10000</v>
      </c>
      <c r="G107" s="15">
        <f t="shared" si="78"/>
        <v>7000</v>
      </c>
      <c r="H107" s="15">
        <f t="shared" si="78"/>
        <v>7000</v>
      </c>
      <c r="I107" s="15">
        <v>0</v>
      </c>
      <c r="J107" s="15">
        <f t="shared" si="78"/>
        <v>0</v>
      </c>
      <c r="K107" s="15">
        <f t="shared" si="78"/>
        <v>0</v>
      </c>
      <c r="L107" s="15">
        <f t="shared" si="78"/>
        <v>0</v>
      </c>
      <c r="M107" s="15">
        <f t="shared" si="78"/>
        <v>0</v>
      </c>
      <c r="N107" s="12">
        <f t="shared" si="77"/>
        <v>0</v>
      </c>
      <c r="O107" s="15"/>
      <c r="P107" s="16"/>
    </row>
    <row r="108" spans="1:16" s="2" customFormat="1" ht="31.5" outlineLevel="1" x14ac:dyDescent="0.25">
      <c r="A108" s="18" t="s">
        <v>3</v>
      </c>
      <c r="B108" s="19" t="s">
        <v>11</v>
      </c>
      <c r="C108" s="19"/>
      <c r="D108" s="20" t="s">
        <v>12</v>
      </c>
      <c r="E108" s="26">
        <f t="shared" si="78"/>
        <v>10000</v>
      </c>
      <c r="F108" s="26">
        <f t="shared" si="78"/>
        <v>10000</v>
      </c>
      <c r="G108" s="26">
        <f t="shared" si="78"/>
        <v>7000</v>
      </c>
      <c r="H108" s="26">
        <f t="shared" si="78"/>
        <v>7000</v>
      </c>
      <c r="I108" s="26">
        <v>0</v>
      </c>
      <c r="J108" s="26">
        <f t="shared" si="78"/>
        <v>0</v>
      </c>
      <c r="K108" s="26">
        <f t="shared" si="78"/>
        <v>0</v>
      </c>
      <c r="L108" s="26">
        <f t="shared" si="78"/>
        <v>0</v>
      </c>
      <c r="M108" s="26">
        <f t="shared" si="78"/>
        <v>0</v>
      </c>
      <c r="N108" s="27">
        <f t="shared" si="77"/>
        <v>0</v>
      </c>
      <c r="O108" s="26"/>
      <c r="P108" s="16"/>
    </row>
    <row r="109" spans="1:16" s="2" customFormat="1" ht="47.25" outlineLevel="1" x14ac:dyDescent="0.25">
      <c r="A109" s="21" t="s">
        <v>5</v>
      </c>
      <c r="B109" s="22" t="s">
        <v>13</v>
      </c>
      <c r="C109" s="22"/>
      <c r="D109" s="23"/>
      <c r="E109" s="24">
        <f t="shared" si="78"/>
        <v>10000</v>
      </c>
      <c r="F109" s="24">
        <f t="shared" si="78"/>
        <v>10000</v>
      </c>
      <c r="G109" s="24">
        <f t="shared" si="78"/>
        <v>7000</v>
      </c>
      <c r="H109" s="24">
        <f t="shared" si="78"/>
        <v>7000</v>
      </c>
      <c r="I109" s="24">
        <v>0</v>
      </c>
      <c r="J109" s="24">
        <f t="shared" si="78"/>
        <v>0</v>
      </c>
      <c r="K109" s="24">
        <f t="shared" si="78"/>
        <v>0</v>
      </c>
      <c r="L109" s="24">
        <f t="shared" si="78"/>
        <v>0</v>
      </c>
      <c r="M109" s="24">
        <f t="shared" si="78"/>
        <v>0</v>
      </c>
      <c r="N109" s="25">
        <f t="shared" si="77"/>
        <v>0</v>
      </c>
      <c r="O109" s="24"/>
      <c r="P109" s="16"/>
    </row>
    <row r="110" spans="1:16" s="2" customFormat="1" ht="31.5" outlineLevel="1" x14ac:dyDescent="0.25">
      <c r="A110" s="8"/>
      <c r="B110" s="30" t="s">
        <v>147</v>
      </c>
      <c r="C110" s="30"/>
      <c r="D110" s="31"/>
      <c r="E110" s="28">
        <f>F110+G110-H110</f>
        <v>10000</v>
      </c>
      <c r="F110" s="28">
        <v>10000</v>
      </c>
      <c r="G110" s="28">
        <v>7000</v>
      </c>
      <c r="H110" s="28">
        <f>G110</f>
        <v>7000</v>
      </c>
      <c r="I110" s="28"/>
      <c r="J110" s="28"/>
      <c r="K110" s="28"/>
      <c r="L110" s="28"/>
      <c r="M110" s="28"/>
      <c r="N110" s="29">
        <f t="shared" si="77"/>
        <v>0</v>
      </c>
      <c r="O110" s="28"/>
      <c r="P110" s="16"/>
    </row>
    <row r="111" spans="1:16" s="2" customFormat="1" x14ac:dyDescent="0.25">
      <c r="A111" s="6" t="s">
        <v>44</v>
      </c>
      <c r="B111" s="14" t="s">
        <v>45</v>
      </c>
      <c r="C111" s="14"/>
      <c r="D111" s="6"/>
      <c r="E111" s="15">
        <f>E112+E121+E131</f>
        <v>3268493</v>
      </c>
      <c r="F111" s="15">
        <f t="shared" ref="F111:M111" si="79">F112+F121+F131</f>
        <v>2974000</v>
      </c>
      <c r="G111" s="15">
        <f t="shared" si="79"/>
        <v>294511</v>
      </c>
      <c r="H111" s="15">
        <f t="shared" si="79"/>
        <v>18</v>
      </c>
      <c r="I111" s="15">
        <v>1468257</v>
      </c>
      <c r="J111" s="15">
        <f t="shared" ref="J111:L111" si="80">J112+J121+J131</f>
        <v>1468257</v>
      </c>
      <c r="K111" s="15">
        <f t="shared" si="80"/>
        <v>1468257</v>
      </c>
      <c r="L111" s="15">
        <f t="shared" si="80"/>
        <v>1525498</v>
      </c>
      <c r="M111" s="15">
        <f t="shared" si="79"/>
        <v>1525498</v>
      </c>
      <c r="N111" s="12">
        <f t="shared" si="77"/>
        <v>0.4667282444845377</v>
      </c>
      <c r="O111" s="15"/>
      <c r="P111" s="16"/>
    </row>
    <row r="112" spans="1:16" s="2" customFormat="1" x14ac:dyDescent="0.25">
      <c r="A112" s="6" t="s">
        <v>17</v>
      </c>
      <c r="B112" s="14" t="s">
        <v>130</v>
      </c>
      <c r="C112" s="14">
        <v>1</v>
      </c>
      <c r="D112" s="17" t="s">
        <v>25</v>
      </c>
      <c r="E112" s="15">
        <f>+E113+E117</f>
        <v>1391493</v>
      </c>
      <c r="F112" s="15">
        <f>+F113+F117</f>
        <v>1342000</v>
      </c>
      <c r="G112" s="15">
        <f>+G113+G117</f>
        <v>49493</v>
      </c>
      <c r="H112" s="15">
        <f>+H113+H117</f>
        <v>0</v>
      </c>
      <c r="I112" s="15">
        <v>598023</v>
      </c>
      <c r="J112" s="15">
        <f>+J113+J117</f>
        <v>598023</v>
      </c>
      <c r="K112" s="15">
        <f>+K113+K117</f>
        <v>598023</v>
      </c>
      <c r="L112" s="15">
        <f>+L113+L117</f>
        <v>598023</v>
      </c>
      <c r="M112" s="15">
        <f>+M113+M117</f>
        <v>598023</v>
      </c>
      <c r="N112" s="12">
        <f t="shared" si="77"/>
        <v>0.42977075702141515</v>
      </c>
      <c r="O112" s="15"/>
      <c r="P112" s="16"/>
    </row>
    <row r="113" spans="1:17" s="2" customFormat="1" outlineLevel="1" x14ac:dyDescent="0.25">
      <c r="A113" s="6">
        <v>1</v>
      </c>
      <c r="B113" s="14" t="s">
        <v>2</v>
      </c>
      <c r="C113" s="14" t="s">
        <v>3</v>
      </c>
      <c r="D113" s="17"/>
      <c r="E113" s="15">
        <f>E114+E115+E116</f>
        <v>477135</v>
      </c>
      <c r="F113" s="15">
        <f t="shared" ref="F113:M113" si="81">F114+F115+F116</f>
        <v>442000</v>
      </c>
      <c r="G113" s="15">
        <f t="shared" si="81"/>
        <v>35135</v>
      </c>
      <c r="H113" s="15">
        <f t="shared" si="81"/>
        <v>0</v>
      </c>
      <c r="I113" s="15">
        <v>263658</v>
      </c>
      <c r="J113" s="15">
        <f t="shared" ref="J113:L113" si="82">J114+J115+J116</f>
        <v>263658</v>
      </c>
      <c r="K113" s="15">
        <f t="shared" si="82"/>
        <v>263658</v>
      </c>
      <c r="L113" s="15">
        <f t="shared" si="82"/>
        <v>263658</v>
      </c>
      <c r="M113" s="15">
        <f t="shared" si="81"/>
        <v>263658</v>
      </c>
      <c r="N113" s="12">
        <f t="shared" si="77"/>
        <v>0.55258574617246692</v>
      </c>
      <c r="O113" s="15"/>
      <c r="P113" s="16"/>
    </row>
    <row r="114" spans="1:17" s="2" customFormat="1" outlineLevel="1" x14ac:dyDescent="0.25">
      <c r="A114" s="21"/>
      <c r="B114" s="22" t="s">
        <v>26</v>
      </c>
      <c r="C114" s="22"/>
      <c r="D114" s="23" t="s">
        <v>27</v>
      </c>
      <c r="E114" s="24">
        <f>F114+G114-H114</f>
        <v>213342</v>
      </c>
      <c r="F114" s="24">
        <f>442000-F115</f>
        <v>178342</v>
      </c>
      <c r="G114" s="24">
        <v>35000</v>
      </c>
      <c r="H114" s="24"/>
      <c r="I114" s="24"/>
      <c r="J114" s="24"/>
      <c r="K114" s="24"/>
      <c r="L114" s="24"/>
      <c r="M114" s="24"/>
      <c r="N114" s="25">
        <f t="shared" si="77"/>
        <v>0</v>
      </c>
      <c r="O114" s="28"/>
      <c r="P114" s="16"/>
    </row>
    <row r="115" spans="1:17" s="2" customFormat="1" ht="31.5" outlineLevel="1" x14ac:dyDescent="0.25">
      <c r="A115" s="21"/>
      <c r="B115" s="22" t="s">
        <v>213</v>
      </c>
      <c r="C115" s="22"/>
      <c r="D115" s="23" t="s">
        <v>29</v>
      </c>
      <c r="E115" s="24">
        <f>F115+G115-H115</f>
        <v>263658</v>
      </c>
      <c r="F115" s="24">
        <v>263658</v>
      </c>
      <c r="G115" s="24"/>
      <c r="H115" s="24"/>
      <c r="I115" s="24">
        <v>263658</v>
      </c>
      <c r="J115" s="24">
        <f>E115</f>
        <v>263658</v>
      </c>
      <c r="K115" s="24">
        <f>E115</f>
        <v>263658</v>
      </c>
      <c r="L115" s="24">
        <f>E115</f>
        <v>263658</v>
      </c>
      <c r="M115" s="24">
        <f>F115</f>
        <v>263658</v>
      </c>
      <c r="N115" s="25"/>
      <c r="O115" s="28"/>
      <c r="P115" s="16"/>
    </row>
    <row r="116" spans="1:17" s="2" customFormat="1" outlineLevel="1" x14ac:dyDescent="0.25">
      <c r="A116" s="21"/>
      <c r="B116" s="22" t="s">
        <v>87</v>
      </c>
      <c r="C116" s="22"/>
      <c r="D116" s="23"/>
      <c r="E116" s="24">
        <f>F116+G116-H116</f>
        <v>135</v>
      </c>
      <c r="F116" s="24"/>
      <c r="G116" s="24">
        <v>135</v>
      </c>
      <c r="H116" s="24"/>
      <c r="I116" s="24"/>
      <c r="J116" s="24"/>
      <c r="K116" s="24"/>
      <c r="L116" s="24"/>
      <c r="M116" s="24"/>
      <c r="N116" s="25">
        <f>M116/E116</f>
        <v>0</v>
      </c>
      <c r="O116" s="28"/>
      <c r="P116" s="16"/>
    </row>
    <row r="117" spans="1:17" s="2" customFormat="1" outlineLevel="1" x14ac:dyDescent="0.25">
      <c r="A117" s="6">
        <v>2</v>
      </c>
      <c r="B117" s="14" t="s">
        <v>59</v>
      </c>
      <c r="C117" s="14" t="s">
        <v>10</v>
      </c>
      <c r="D117" s="17"/>
      <c r="E117" s="15">
        <f>SUM(E118:E120)</f>
        <v>914358</v>
      </c>
      <c r="F117" s="15">
        <f t="shared" ref="F117:M117" si="83">SUM(F118:F120)</f>
        <v>900000</v>
      </c>
      <c r="G117" s="15">
        <f t="shared" si="83"/>
        <v>14358</v>
      </c>
      <c r="H117" s="15">
        <f t="shared" si="83"/>
        <v>0</v>
      </c>
      <c r="I117" s="15">
        <v>334365</v>
      </c>
      <c r="J117" s="15">
        <f t="shared" ref="J117:L117" si="84">SUM(J118:J120)</f>
        <v>334365</v>
      </c>
      <c r="K117" s="15">
        <f t="shared" si="84"/>
        <v>334365</v>
      </c>
      <c r="L117" s="15">
        <f t="shared" si="84"/>
        <v>334365</v>
      </c>
      <c r="M117" s="15">
        <f t="shared" si="83"/>
        <v>334365</v>
      </c>
      <c r="N117" s="12">
        <f>M117/E117</f>
        <v>0.36568280695307526</v>
      </c>
      <c r="O117" s="15"/>
      <c r="P117" s="16"/>
    </row>
    <row r="118" spans="1:17" s="2" customFormat="1" outlineLevel="1" x14ac:dyDescent="0.25">
      <c r="A118" s="8"/>
      <c r="B118" s="30" t="s">
        <v>63</v>
      </c>
      <c r="C118" s="30"/>
      <c r="D118" s="31"/>
      <c r="E118" s="28">
        <f>F118+G118</f>
        <v>14358</v>
      </c>
      <c r="F118" s="28"/>
      <c r="G118" s="28">
        <v>14358</v>
      </c>
      <c r="H118" s="28"/>
      <c r="I118" s="28"/>
      <c r="J118" s="28"/>
      <c r="K118" s="28"/>
      <c r="L118" s="28"/>
      <c r="M118" s="28"/>
      <c r="N118" s="29">
        <f>M118/E118</f>
        <v>0</v>
      </c>
      <c r="O118" s="24"/>
      <c r="P118" s="16"/>
      <c r="Q118" s="2">
        <v>1000</v>
      </c>
    </row>
    <row r="119" spans="1:17" s="2" customFormat="1" outlineLevel="1" x14ac:dyDescent="0.25">
      <c r="A119" s="8"/>
      <c r="B119" s="30" t="s">
        <v>180</v>
      </c>
      <c r="C119" s="30"/>
      <c r="D119" s="31"/>
      <c r="E119" s="28">
        <f t="shared" ref="E119:E120" si="85">F119+G119</f>
        <v>500000</v>
      </c>
      <c r="F119" s="28">
        <v>500000</v>
      </c>
      <c r="G119" s="28"/>
      <c r="H119" s="28"/>
      <c r="I119" s="28">
        <v>200256</v>
      </c>
      <c r="J119" s="28">
        <f>200.256*1000</f>
        <v>200256</v>
      </c>
      <c r="K119" s="28">
        <f>200.256*1000</f>
        <v>200256</v>
      </c>
      <c r="L119" s="28">
        <f>200.256*1000</f>
        <v>200256</v>
      </c>
      <c r="M119" s="28">
        <f>200.256*1000</f>
        <v>200256</v>
      </c>
      <c r="N119" s="29"/>
      <c r="O119" s="24"/>
      <c r="P119" s="16"/>
    </row>
    <row r="120" spans="1:17" s="2" customFormat="1" outlineLevel="1" x14ac:dyDescent="0.25">
      <c r="A120" s="8"/>
      <c r="B120" s="30" t="s">
        <v>181</v>
      </c>
      <c r="C120" s="30"/>
      <c r="D120" s="31"/>
      <c r="E120" s="28">
        <f t="shared" si="85"/>
        <v>400000</v>
      </c>
      <c r="F120" s="28">
        <v>400000</v>
      </c>
      <c r="G120" s="28"/>
      <c r="H120" s="28"/>
      <c r="I120" s="28">
        <v>134109</v>
      </c>
      <c r="J120" s="28">
        <f>134.109*1000</f>
        <v>134109</v>
      </c>
      <c r="K120" s="28">
        <f>134.109*1000</f>
        <v>134109</v>
      </c>
      <c r="L120" s="28">
        <f>134.109*1000</f>
        <v>134109</v>
      </c>
      <c r="M120" s="28">
        <f>134.109*1000</f>
        <v>134109</v>
      </c>
      <c r="N120" s="29"/>
      <c r="O120" s="24"/>
      <c r="P120" s="16"/>
    </row>
    <row r="121" spans="1:17" s="2" customFormat="1" ht="31.5" x14ac:dyDescent="0.25">
      <c r="A121" s="6" t="s">
        <v>18</v>
      </c>
      <c r="B121" s="14" t="s">
        <v>119</v>
      </c>
      <c r="C121" s="14">
        <v>2</v>
      </c>
      <c r="D121" s="17" t="s">
        <v>1</v>
      </c>
      <c r="E121" s="15">
        <f>+E122</f>
        <v>360000</v>
      </c>
      <c r="F121" s="15">
        <f t="shared" ref="F121:M121" si="86">+F122</f>
        <v>115000</v>
      </c>
      <c r="G121" s="15">
        <f t="shared" si="86"/>
        <v>245000</v>
      </c>
      <c r="H121" s="15">
        <f t="shared" si="86"/>
        <v>0</v>
      </c>
      <c r="I121" s="15">
        <v>0</v>
      </c>
      <c r="J121" s="15">
        <f t="shared" si="86"/>
        <v>0</v>
      </c>
      <c r="K121" s="15">
        <f t="shared" si="86"/>
        <v>0</v>
      </c>
      <c r="L121" s="15">
        <f t="shared" si="86"/>
        <v>0</v>
      </c>
      <c r="M121" s="15">
        <f t="shared" si="86"/>
        <v>0</v>
      </c>
      <c r="N121" s="12">
        <f>M121/E121</f>
        <v>0</v>
      </c>
      <c r="O121" s="15"/>
      <c r="P121" s="16"/>
    </row>
    <row r="122" spans="1:17" s="2" customFormat="1" outlineLevel="1" x14ac:dyDescent="0.25">
      <c r="A122" s="6">
        <v>1</v>
      </c>
      <c r="B122" s="14" t="s">
        <v>2</v>
      </c>
      <c r="C122" s="14" t="s">
        <v>75</v>
      </c>
      <c r="D122" s="17"/>
      <c r="E122" s="15">
        <f>E126+E129+E123</f>
        <v>360000</v>
      </c>
      <c r="F122" s="15">
        <f t="shared" ref="F122:M122" si="87">F126+F129+F123</f>
        <v>115000</v>
      </c>
      <c r="G122" s="15">
        <f t="shared" si="87"/>
        <v>245000</v>
      </c>
      <c r="H122" s="15">
        <f t="shared" si="87"/>
        <v>0</v>
      </c>
      <c r="I122" s="15">
        <v>0</v>
      </c>
      <c r="J122" s="15">
        <f t="shared" ref="J122:L122" si="88">J126+J129+J123</f>
        <v>0</v>
      </c>
      <c r="K122" s="15">
        <f t="shared" si="88"/>
        <v>0</v>
      </c>
      <c r="L122" s="15">
        <f t="shared" si="88"/>
        <v>0</v>
      </c>
      <c r="M122" s="15">
        <f t="shared" si="87"/>
        <v>0</v>
      </c>
      <c r="N122" s="12">
        <f>M122/E122</f>
        <v>0</v>
      </c>
      <c r="O122" s="15"/>
      <c r="P122" s="16"/>
    </row>
    <row r="123" spans="1:17" s="2" customFormat="1" ht="31.5" outlineLevel="1" x14ac:dyDescent="0.25">
      <c r="A123" s="18" t="s">
        <v>3</v>
      </c>
      <c r="B123" s="19" t="s">
        <v>117</v>
      </c>
      <c r="C123" s="14"/>
      <c r="D123" s="20" t="s">
        <v>4</v>
      </c>
      <c r="E123" s="15">
        <f>E124</f>
        <v>191000</v>
      </c>
      <c r="F123" s="15">
        <f t="shared" ref="F123:F124" si="89">F124</f>
        <v>0</v>
      </c>
      <c r="G123" s="15">
        <f t="shared" ref="G123:G124" si="90">G124</f>
        <v>191000</v>
      </c>
      <c r="H123" s="15">
        <f t="shared" ref="H123:H124" si="91">H124</f>
        <v>0</v>
      </c>
      <c r="I123" s="15">
        <v>0</v>
      </c>
      <c r="J123" s="15">
        <f t="shared" ref="J123:M124" si="92">J124</f>
        <v>0</v>
      </c>
      <c r="K123" s="15">
        <f t="shared" si="92"/>
        <v>0</v>
      </c>
      <c r="L123" s="15">
        <f t="shared" si="92"/>
        <v>0</v>
      </c>
      <c r="M123" s="15">
        <f t="shared" si="92"/>
        <v>0</v>
      </c>
      <c r="N123" s="12"/>
      <c r="O123" s="15"/>
      <c r="P123" s="16"/>
    </row>
    <row r="124" spans="1:17" s="2" customFormat="1" ht="31.5" outlineLevel="1" x14ac:dyDescent="0.25">
      <c r="A124" s="21" t="s">
        <v>5</v>
      </c>
      <c r="B124" s="22" t="s">
        <v>199</v>
      </c>
      <c r="C124" s="22"/>
      <c r="D124" s="23"/>
      <c r="E124" s="24">
        <f>E125</f>
        <v>191000</v>
      </c>
      <c r="F124" s="24">
        <f t="shared" si="89"/>
        <v>0</v>
      </c>
      <c r="G124" s="24">
        <f t="shared" si="90"/>
        <v>191000</v>
      </c>
      <c r="H124" s="24">
        <f t="shared" si="91"/>
        <v>0</v>
      </c>
      <c r="I124" s="24">
        <v>0</v>
      </c>
      <c r="J124" s="24">
        <f t="shared" si="92"/>
        <v>0</v>
      </c>
      <c r="K124" s="24">
        <f t="shared" si="92"/>
        <v>0</v>
      </c>
      <c r="L124" s="24">
        <f t="shared" si="92"/>
        <v>0</v>
      </c>
      <c r="M124" s="24">
        <f t="shared" si="92"/>
        <v>0</v>
      </c>
      <c r="N124" s="25"/>
      <c r="O124" s="24"/>
      <c r="P124" s="16"/>
    </row>
    <row r="125" spans="1:17" s="2" customFormat="1" outlineLevel="1" x14ac:dyDescent="0.25">
      <c r="A125" s="21"/>
      <c r="B125" s="22" t="s">
        <v>200</v>
      </c>
      <c r="C125" s="22"/>
      <c r="D125" s="23"/>
      <c r="E125" s="24">
        <f>F125+G125-H125</f>
        <v>191000</v>
      </c>
      <c r="F125" s="24"/>
      <c r="G125" s="24">
        <v>191000</v>
      </c>
      <c r="H125" s="24"/>
      <c r="I125" s="24"/>
      <c r="J125" s="24"/>
      <c r="K125" s="24"/>
      <c r="L125" s="24"/>
      <c r="M125" s="24"/>
      <c r="N125" s="25"/>
      <c r="O125" s="24"/>
      <c r="P125" s="16"/>
    </row>
    <row r="126" spans="1:17" s="2" customFormat="1" ht="31.5" outlineLevel="1" x14ac:dyDescent="0.25">
      <c r="A126" s="18" t="s">
        <v>10</v>
      </c>
      <c r="B126" s="19" t="s">
        <v>30</v>
      </c>
      <c r="C126" s="19"/>
      <c r="D126" s="20" t="s">
        <v>31</v>
      </c>
      <c r="E126" s="26">
        <f>E128</f>
        <v>154000</v>
      </c>
      <c r="F126" s="26">
        <f>F128</f>
        <v>100000</v>
      </c>
      <c r="G126" s="26">
        <f t="shared" ref="G126:M126" si="93">G128</f>
        <v>54000</v>
      </c>
      <c r="H126" s="26">
        <f t="shared" si="93"/>
        <v>0</v>
      </c>
      <c r="I126" s="26">
        <v>0</v>
      </c>
      <c r="J126" s="26">
        <f t="shared" ref="J126:L126" si="94">J128</f>
        <v>0</v>
      </c>
      <c r="K126" s="26">
        <f t="shared" si="94"/>
        <v>0</v>
      </c>
      <c r="L126" s="26">
        <f t="shared" si="94"/>
        <v>0</v>
      </c>
      <c r="M126" s="26">
        <f t="shared" si="93"/>
        <v>0</v>
      </c>
      <c r="N126" s="27">
        <f t="shared" ref="N126:N136" si="95">M126/E126</f>
        <v>0</v>
      </c>
      <c r="O126" s="26"/>
      <c r="P126" s="16"/>
    </row>
    <row r="127" spans="1:17" s="2" customFormat="1" ht="31.5" outlineLevel="1" x14ac:dyDescent="0.25">
      <c r="A127" s="21" t="s">
        <v>5</v>
      </c>
      <c r="B127" s="22" t="s">
        <v>32</v>
      </c>
      <c r="C127" s="22"/>
      <c r="D127" s="23"/>
      <c r="E127" s="24">
        <f>E128</f>
        <v>154000</v>
      </c>
      <c r="F127" s="24">
        <f>F128</f>
        <v>100000</v>
      </c>
      <c r="G127" s="24">
        <f t="shared" ref="G127:M127" si="96">G128</f>
        <v>54000</v>
      </c>
      <c r="H127" s="24">
        <f t="shared" si="96"/>
        <v>0</v>
      </c>
      <c r="I127" s="24">
        <v>0</v>
      </c>
      <c r="J127" s="24">
        <f t="shared" si="96"/>
        <v>0</v>
      </c>
      <c r="K127" s="24">
        <f t="shared" si="96"/>
        <v>0</v>
      </c>
      <c r="L127" s="24">
        <f t="shared" si="96"/>
        <v>0</v>
      </c>
      <c r="M127" s="24">
        <f t="shared" si="96"/>
        <v>0</v>
      </c>
      <c r="N127" s="25">
        <f t="shared" si="95"/>
        <v>0</v>
      </c>
      <c r="O127" s="24"/>
      <c r="P127" s="16"/>
    </row>
    <row r="128" spans="1:17" s="2" customFormat="1" outlineLevel="1" x14ac:dyDescent="0.25">
      <c r="A128" s="8"/>
      <c r="B128" s="30" t="s">
        <v>33</v>
      </c>
      <c r="C128" s="30"/>
      <c r="D128" s="31"/>
      <c r="E128" s="28">
        <f>F128+G128-H128</f>
        <v>154000</v>
      </c>
      <c r="F128" s="28">
        <v>100000</v>
      </c>
      <c r="G128" s="28">
        <v>54000</v>
      </c>
      <c r="H128" s="28"/>
      <c r="I128" s="28"/>
      <c r="J128" s="28"/>
      <c r="K128" s="28"/>
      <c r="L128" s="28"/>
      <c r="M128" s="28"/>
      <c r="N128" s="29">
        <f t="shared" si="95"/>
        <v>0</v>
      </c>
      <c r="O128" s="28"/>
      <c r="P128" s="16"/>
    </row>
    <row r="129" spans="1:16" s="2" customFormat="1" ht="31.5" outlineLevel="1" x14ac:dyDescent="0.25">
      <c r="A129" s="18" t="s">
        <v>14</v>
      </c>
      <c r="B129" s="19" t="s">
        <v>92</v>
      </c>
      <c r="C129" s="19"/>
      <c r="D129" s="20" t="s">
        <v>115</v>
      </c>
      <c r="E129" s="26">
        <f>E130</f>
        <v>15000</v>
      </c>
      <c r="F129" s="26">
        <f>F130</f>
        <v>15000</v>
      </c>
      <c r="G129" s="26"/>
      <c r="H129" s="26"/>
      <c r="I129" s="26"/>
      <c r="J129" s="26"/>
      <c r="K129" s="26"/>
      <c r="L129" s="26"/>
      <c r="M129" s="26"/>
      <c r="N129" s="27">
        <f t="shared" si="95"/>
        <v>0</v>
      </c>
      <c r="O129" s="26"/>
      <c r="P129" s="16"/>
    </row>
    <row r="130" spans="1:16" s="2" customFormat="1" outlineLevel="1" x14ac:dyDescent="0.25">
      <c r="A130" s="21" t="s">
        <v>5</v>
      </c>
      <c r="B130" s="22" t="s">
        <v>114</v>
      </c>
      <c r="C130" s="22"/>
      <c r="D130" s="23"/>
      <c r="E130" s="28">
        <v>15000</v>
      </c>
      <c r="F130" s="28">
        <v>15000</v>
      </c>
      <c r="G130" s="28"/>
      <c r="H130" s="28"/>
      <c r="I130" s="28"/>
      <c r="J130" s="28"/>
      <c r="K130" s="28"/>
      <c r="L130" s="28"/>
      <c r="M130" s="28"/>
      <c r="N130" s="29">
        <f t="shared" si="95"/>
        <v>0</v>
      </c>
      <c r="O130" s="24"/>
      <c r="P130" s="16"/>
    </row>
    <row r="131" spans="1:16" s="2" customFormat="1" ht="31.5" x14ac:dyDescent="0.25">
      <c r="A131" s="6" t="s">
        <v>0</v>
      </c>
      <c r="B131" s="14" t="s">
        <v>129</v>
      </c>
      <c r="C131" s="14">
        <v>3</v>
      </c>
      <c r="D131" s="17" t="s">
        <v>6</v>
      </c>
      <c r="E131" s="15">
        <f>E132+E141</f>
        <v>1517000</v>
      </c>
      <c r="F131" s="15">
        <f t="shared" ref="F131:M131" si="97">F132+F141</f>
        <v>1517000</v>
      </c>
      <c r="G131" s="15">
        <f t="shared" si="97"/>
        <v>18</v>
      </c>
      <c r="H131" s="15">
        <f t="shared" si="97"/>
        <v>18</v>
      </c>
      <c r="I131" s="15">
        <v>870234</v>
      </c>
      <c r="J131" s="15">
        <f t="shared" ref="J131:L131" si="98">J132+J141</f>
        <v>870234</v>
      </c>
      <c r="K131" s="15">
        <f t="shared" si="98"/>
        <v>870234</v>
      </c>
      <c r="L131" s="15">
        <f t="shared" si="98"/>
        <v>927475</v>
      </c>
      <c r="M131" s="15">
        <f t="shared" si="97"/>
        <v>927475</v>
      </c>
      <c r="N131" s="12">
        <f t="shared" si="95"/>
        <v>0.61138760711931439</v>
      </c>
      <c r="O131" s="15"/>
      <c r="P131" s="16"/>
    </row>
    <row r="132" spans="1:16" s="2" customFormat="1" outlineLevel="1" x14ac:dyDescent="0.25">
      <c r="A132" s="6">
        <v>1</v>
      </c>
      <c r="B132" s="14" t="s">
        <v>2</v>
      </c>
      <c r="C132" s="14" t="s">
        <v>187</v>
      </c>
      <c r="D132" s="17"/>
      <c r="E132" s="15">
        <f>E133+E135+E138</f>
        <v>565000</v>
      </c>
      <c r="F132" s="15">
        <f t="shared" ref="F132:M132" si="99">F133+F135+F138</f>
        <v>565000</v>
      </c>
      <c r="G132" s="15">
        <f t="shared" si="99"/>
        <v>18</v>
      </c>
      <c r="H132" s="15">
        <f t="shared" si="99"/>
        <v>18</v>
      </c>
      <c r="I132" s="15">
        <v>0</v>
      </c>
      <c r="J132" s="15">
        <f t="shared" ref="J132:L132" si="100">J133+J135+J138</f>
        <v>0</v>
      </c>
      <c r="K132" s="15">
        <f t="shared" si="100"/>
        <v>0</v>
      </c>
      <c r="L132" s="15">
        <f t="shared" si="100"/>
        <v>0</v>
      </c>
      <c r="M132" s="15">
        <f t="shared" si="99"/>
        <v>0</v>
      </c>
      <c r="N132" s="12">
        <f t="shared" si="95"/>
        <v>0</v>
      </c>
      <c r="O132" s="15"/>
      <c r="P132" s="16"/>
    </row>
    <row r="133" spans="1:16" s="2" customFormat="1" ht="31.5" outlineLevel="1" x14ac:dyDescent="0.25">
      <c r="A133" s="18" t="s">
        <v>3</v>
      </c>
      <c r="B133" s="19" t="s">
        <v>34</v>
      </c>
      <c r="C133" s="19"/>
      <c r="D133" s="20" t="s">
        <v>8</v>
      </c>
      <c r="E133" s="26">
        <f>E134</f>
        <v>50000</v>
      </c>
      <c r="F133" s="26">
        <f>F134</f>
        <v>50000</v>
      </c>
      <c r="G133" s="26"/>
      <c r="H133" s="26"/>
      <c r="I133" s="26"/>
      <c r="J133" s="26"/>
      <c r="K133" s="26"/>
      <c r="L133" s="26"/>
      <c r="M133" s="26"/>
      <c r="N133" s="27">
        <f t="shared" si="95"/>
        <v>0</v>
      </c>
      <c r="O133" s="26"/>
      <c r="P133" s="16"/>
    </row>
    <row r="134" spans="1:16" s="2" customFormat="1" ht="31.5" outlineLevel="1" x14ac:dyDescent="0.25">
      <c r="A134" s="8"/>
      <c r="B134" s="30" t="s">
        <v>133</v>
      </c>
      <c r="C134" s="30"/>
      <c r="D134" s="31"/>
      <c r="E134" s="28">
        <v>50000</v>
      </c>
      <c r="F134" s="28">
        <v>50000</v>
      </c>
      <c r="G134" s="28"/>
      <c r="H134" s="28"/>
      <c r="I134" s="28"/>
      <c r="J134" s="28"/>
      <c r="K134" s="28"/>
      <c r="L134" s="28"/>
      <c r="M134" s="28"/>
      <c r="N134" s="29">
        <f t="shared" si="95"/>
        <v>0</v>
      </c>
      <c r="O134" s="28"/>
      <c r="P134" s="16"/>
    </row>
    <row r="135" spans="1:16" s="2" customFormat="1" ht="47.25" outlineLevel="1" x14ac:dyDescent="0.25">
      <c r="A135" s="18" t="s">
        <v>10</v>
      </c>
      <c r="B135" s="19" t="s">
        <v>36</v>
      </c>
      <c r="C135" s="19"/>
      <c r="D135" s="20" t="s">
        <v>37</v>
      </c>
      <c r="E135" s="26">
        <f>E136</f>
        <v>500000</v>
      </c>
      <c r="F135" s="26">
        <f>F136</f>
        <v>500000</v>
      </c>
      <c r="G135" s="26"/>
      <c r="H135" s="26"/>
      <c r="I135" s="26"/>
      <c r="J135" s="26"/>
      <c r="K135" s="26"/>
      <c r="L135" s="26"/>
      <c r="M135" s="26"/>
      <c r="N135" s="27">
        <f t="shared" si="95"/>
        <v>0</v>
      </c>
      <c r="O135" s="26"/>
      <c r="P135" s="16"/>
    </row>
    <row r="136" spans="1:16" s="2" customFormat="1" ht="63" outlineLevel="1" x14ac:dyDescent="0.25">
      <c r="A136" s="21" t="s">
        <v>5</v>
      </c>
      <c r="B136" s="22" t="s">
        <v>38</v>
      </c>
      <c r="C136" s="22"/>
      <c r="D136" s="23"/>
      <c r="E136" s="24">
        <f>E137</f>
        <v>500000</v>
      </c>
      <c r="F136" s="24">
        <f>F137</f>
        <v>500000</v>
      </c>
      <c r="G136" s="24"/>
      <c r="H136" s="24"/>
      <c r="I136" s="24"/>
      <c r="J136" s="24"/>
      <c r="K136" s="24"/>
      <c r="L136" s="24"/>
      <c r="M136" s="24"/>
      <c r="N136" s="25">
        <f t="shared" si="95"/>
        <v>0</v>
      </c>
      <c r="O136" s="24"/>
      <c r="P136" s="16"/>
    </row>
    <row r="137" spans="1:16" s="2" customFormat="1" outlineLevel="1" x14ac:dyDescent="0.25">
      <c r="A137" s="21"/>
      <c r="B137" s="22" t="s">
        <v>134</v>
      </c>
      <c r="C137" s="22"/>
      <c r="D137" s="23"/>
      <c r="E137" s="24">
        <v>500000</v>
      </c>
      <c r="F137" s="24">
        <v>500000</v>
      </c>
      <c r="G137" s="24"/>
      <c r="H137" s="24"/>
      <c r="I137" s="24"/>
      <c r="J137" s="24"/>
      <c r="K137" s="24"/>
      <c r="L137" s="24"/>
      <c r="M137" s="24"/>
      <c r="N137" s="25"/>
      <c r="O137" s="24"/>
      <c r="P137" s="16"/>
    </row>
    <row r="138" spans="1:16" s="2" customFormat="1" ht="31.5" outlineLevel="1" x14ac:dyDescent="0.25">
      <c r="A138" s="18" t="s">
        <v>14</v>
      </c>
      <c r="B138" s="19" t="s">
        <v>11</v>
      </c>
      <c r="C138" s="19"/>
      <c r="D138" s="20" t="s">
        <v>12</v>
      </c>
      <c r="E138" s="26">
        <f>E139</f>
        <v>15000</v>
      </c>
      <c r="F138" s="26">
        <f t="shared" ref="F138:M139" si="101">F139</f>
        <v>15000</v>
      </c>
      <c r="G138" s="26">
        <f t="shared" si="101"/>
        <v>18</v>
      </c>
      <c r="H138" s="26">
        <f t="shared" si="101"/>
        <v>18</v>
      </c>
      <c r="I138" s="26">
        <v>0</v>
      </c>
      <c r="J138" s="26">
        <f t="shared" si="101"/>
        <v>0</v>
      </c>
      <c r="K138" s="26">
        <f t="shared" si="101"/>
        <v>0</v>
      </c>
      <c r="L138" s="26">
        <f t="shared" si="101"/>
        <v>0</v>
      </c>
      <c r="M138" s="26">
        <f t="shared" si="101"/>
        <v>0</v>
      </c>
      <c r="N138" s="27">
        <f t="shared" ref="N138:N147" si="102">M138/E138</f>
        <v>0</v>
      </c>
      <c r="O138" s="26"/>
      <c r="P138" s="16"/>
    </row>
    <row r="139" spans="1:16" s="2" customFormat="1" ht="47.25" outlineLevel="1" x14ac:dyDescent="0.25">
      <c r="A139" s="21" t="s">
        <v>5</v>
      </c>
      <c r="B139" s="22" t="s">
        <v>13</v>
      </c>
      <c r="C139" s="22"/>
      <c r="D139" s="23"/>
      <c r="E139" s="24">
        <f>E140</f>
        <v>15000</v>
      </c>
      <c r="F139" s="24">
        <f t="shared" si="101"/>
        <v>15000</v>
      </c>
      <c r="G139" s="24">
        <f t="shared" si="101"/>
        <v>18</v>
      </c>
      <c r="H139" s="24">
        <f t="shared" si="101"/>
        <v>18</v>
      </c>
      <c r="I139" s="24">
        <v>0</v>
      </c>
      <c r="J139" s="24">
        <f t="shared" si="101"/>
        <v>0</v>
      </c>
      <c r="K139" s="24">
        <f t="shared" si="101"/>
        <v>0</v>
      </c>
      <c r="L139" s="24">
        <f t="shared" si="101"/>
        <v>0</v>
      </c>
      <c r="M139" s="24">
        <f t="shared" si="101"/>
        <v>0</v>
      </c>
      <c r="N139" s="25">
        <f t="shared" si="102"/>
        <v>0</v>
      </c>
      <c r="O139" s="24"/>
      <c r="P139" s="16"/>
    </row>
    <row r="140" spans="1:16" s="2" customFormat="1" ht="31.5" outlineLevel="1" x14ac:dyDescent="0.25">
      <c r="A140" s="8"/>
      <c r="B140" s="30" t="s">
        <v>147</v>
      </c>
      <c r="C140" s="30"/>
      <c r="D140" s="31"/>
      <c r="E140" s="28">
        <f>F140+G140-H140</f>
        <v>15000</v>
      </c>
      <c r="F140" s="28">
        <v>15000</v>
      </c>
      <c r="G140" s="28">
        <v>18</v>
      </c>
      <c r="H140" s="28">
        <f>G140</f>
        <v>18</v>
      </c>
      <c r="I140" s="28"/>
      <c r="J140" s="28"/>
      <c r="K140" s="28"/>
      <c r="L140" s="28"/>
      <c r="M140" s="28"/>
      <c r="N140" s="29">
        <f t="shared" si="102"/>
        <v>0</v>
      </c>
      <c r="O140" s="28"/>
      <c r="P140" s="16"/>
    </row>
    <row r="141" spans="1:16" s="1" customFormat="1" outlineLevel="1" x14ac:dyDescent="0.25">
      <c r="A141" s="6">
        <v>2</v>
      </c>
      <c r="B141" s="14" t="s">
        <v>59</v>
      </c>
      <c r="C141" s="14" t="s">
        <v>188</v>
      </c>
      <c r="D141" s="17"/>
      <c r="E141" s="15">
        <f>E142</f>
        <v>952000</v>
      </c>
      <c r="F141" s="15">
        <f t="shared" ref="F141:M141" si="103">F142</f>
        <v>952000</v>
      </c>
      <c r="G141" s="15">
        <f t="shared" si="103"/>
        <v>0</v>
      </c>
      <c r="H141" s="15">
        <f t="shared" si="103"/>
        <v>0</v>
      </c>
      <c r="I141" s="15">
        <v>870234</v>
      </c>
      <c r="J141" s="15">
        <f t="shared" si="103"/>
        <v>870234</v>
      </c>
      <c r="K141" s="15">
        <f t="shared" si="103"/>
        <v>870234</v>
      </c>
      <c r="L141" s="15">
        <f t="shared" si="103"/>
        <v>927475</v>
      </c>
      <c r="M141" s="15">
        <f t="shared" si="103"/>
        <v>927475</v>
      </c>
      <c r="N141" s="12">
        <f t="shared" si="102"/>
        <v>0.9742384453781513</v>
      </c>
      <c r="O141" s="15"/>
      <c r="P141" s="32"/>
    </row>
    <row r="142" spans="1:16" s="1" customFormat="1" ht="47.25" outlineLevel="1" x14ac:dyDescent="0.25">
      <c r="A142" s="18" t="s">
        <v>75</v>
      </c>
      <c r="B142" s="19" t="s">
        <v>74</v>
      </c>
      <c r="C142" s="19"/>
      <c r="D142" s="20"/>
      <c r="E142" s="26">
        <f>E143</f>
        <v>952000</v>
      </c>
      <c r="F142" s="26">
        <f t="shared" ref="F142" si="104">F143</f>
        <v>952000</v>
      </c>
      <c r="G142" s="26">
        <f t="shared" ref="G142:M142" si="105">G143</f>
        <v>0</v>
      </c>
      <c r="H142" s="26">
        <f t="shared" si="105"/>
        <v>0</v>
      </c>
      <c r="I142" s="26">
        <v>870234</v>
      </c>
      <c r="J142" s="26">
        <f t="shared" si="105"/>
        <v>870234</v>
      </c>
      <c r="K142" s="26">
        <f t="shared" si="105"/>
        <v>870234</v>
      </c>
      <c r="L142" s="26">
        <f t="shared" si="105"/>
        <v>927475</v>
      </c>
      <c r="M142" s="26">
        <f t="shared" si="105"/>
        <v>927475</v>
      </c>
      <c r="N142" s="27">
        <f t="shared" si="102"/>
        <v>0.9742384453781513</v>
      </c>
      <c r="O142" s="26"/>
      <c r="P142" s="32"/>
    </row>
    <row r="143" spans="1:16" s="2" customFormat="1" outlineLevel="1" x14ac:dyDescent="0.25">
      <c r="A143" s="8"/>
      <c r="B143" s="30" t="s">
        <v>109</v>
      </c>
      <c r="C143" s="30"/>
      <c r="D143" s="31"/>
      <c r="E143" s="28">
        <v>952000</v>
      </c>
      <c r="F143" s="28">
        <v>952000</v>
      </c>
      <c r="G143" s="28"/>
      <c r="H143" s="28"/>
      <c r="I143" s="28">
        <v>870234</v>
      </c>
      <c r="J143" s="28">
        <v>870234</v>
      </c>
      <c r="K143" s="28">
        <v>870234</v>
      </c>
      <c r="L143" s="28">
        <f>870234+57241</f>
        <v>927475</v>
      </c>
      <c r="M143" s="28">
        <f>870234+57241</f>
        <v>927475</v>
      </c>
      <c r="N143" s="29">
        <f t="shared" si="102"/>
        <v>0.9742384453781513</v>
      </c>
      <c r="O143" s="28"/>
      <c r="P143" s="16"/>
    </row>
    <row r="144" spans="1:16" s="2" customFormat="1" x14ac:dyDescent="0.25">
      <c r="A144" s="6" t="s">
        <v>46</v>
      </c>
      <c r="B144" s="14" t="s">
        <v>47</v>
      </c>
      <c r="C144" s="14"/>
      <c r="D144" s="6"/>
      <c r="E144" s="15">
        <f>E145+E152+E162</f>
        <v>1983783.5</v>
      </c>
      <c r="F144" s="15">
        <f>F145+F152+F162</f>
        <v>1464000</v>
      </c>
      <c r="G144" s="15">
        <f>G145+G152+G162</f>
        <v>542832.5</v>
      </c>
      <c r="H144" s="15">
        <f>H145+H152+H162</f>
        <v>23049</v>
      </c>
      <c r="I144" s="15">
        <v>0</v>
      </c>
      <c r="J144" s="15">
        <f>J145+J152+J162</f>
        <v>0</v>
      </c>
      <c r="K144" s="15">
        <f>K145+K152+K162</f>
        <v>0</v>
      </c>
      <c r="L144" s="15">
        <f>L145+L152+L162</f>
        <v>0</v>
      </c>
      <c r="M144" s="15">
        <f>M145+M152+M162</f>
        <v>0</v>
      </c>
      <c r="N144" s="12">
        <f t="shared" si="102"/>
        <v>0</v>
      </c>
      <c r="O144" s="15"/>
      <c r="P144" s="16"/>
    </row>
    <row r="145" spans="1:17" s="2" customFormat="1" x14ac:dyDescent="0.25">
      <c r="A145" s="6" t="s">
        <v>17</v>
      </c>
      <c r="B145" s="14" t="s">
        <v>130</v>
      </c>
      <c r="C145" s="14">
        <v>1</v>
      </c>
      <c r="D145" s="17" t="s">
        <v>25</v>
      </c>
      <c r="E145" s="15">
        <f>+E146+E149</f>
        <v>1519783.5</v>
      </c>
      <c r="F145" s="15">
        <f t="shared" ref="F145:M145" si="106">+F146+F149</f>
        <v>1342000</v>
      </c>
      <c r="G145" s="15">
        <f t="shared" si="106"/>
        <v>200832.5</v>
      </c>
      <c r="H145" s="15">
        <f t="shared" si="106"/>
        <v>23049</v>
      </c>
      <c r="I145" s="15">
        <v>0</v>
      </c>
      <c r="J145" s="15">
        <f t="shared" ref="J145:L145" si="107">+J146+J149</f>
        <v>0</v>
      </c>
      <c r="K145" s="15">
        <f t="shared" si="107"/>
        <v>0</v>
      </c>
      <c r="L145" s="15">
        <f t="shared" si="107"/>
        <v>0</v>
      </c>
      <c r="M145" s="15">
        <f t="shared" si="106"/>
        <v>0</v>
      </c>
      <c r="N145" s="12">
        <f t="shared" si="102"/>
        <v>0</v>
      </c>
      <c r="O145" s="15"/>
      <c r="P145" s="16"/>
    </row>
    <row r="146" spans="1:17" s="2" customFormat="1" outlineLevel="1" x14ac:dyDescent="0.25">
      <c r="A146" s="6">
        <v>1</v>
      </c>
      <c r="B146" s="14" t="s">
        <v>2</v>
      </c>
      <c r="C146" s="14" t="s">
        <v>3</v>
      </c>
      <c r="D146" s="17"/>
      <c r="E146" s="15">
        <f>E147+E148</f>
        <v>477000</v>
      </c>
      <c r="F146" s="15">
        <f t="shared" ref="F146:M146" si="108">F147+F148</f>
        <v>442000</v>
      </c>
      <c r="G146" s="15">
        <f t="shared" si="108"/>
        <v>58049</v>
      </c>
      <c r="H146" s="15">
        <f t="shared" si="108"/>
        <v>23049</v>
      </c>
      <c r="I146" s="15">
        <v>0</v>
      </c>
      <c r="J146" s="15">
        <f t="shared" ref="J146:L146" si="109">J147+J148</f>
        <v>0</v>
      </c>
      <c r="K146" s="15">
        <f t="shared" si="109"/>
        <v>0</v>
      </c>
      <c r="L146" s="15">
        <f t="shared" si="109"/>
        <v>0</v>
      </c>
      <c r="M146" s="15">
        <f t="shared" si="108"/>
        <v>0</v>
      </c>
      <c r="N146" s="12">
        <f t="shared" si="102"/>
        <v>0</v>
      </c>
      <c r="O146" s="15"/>
      <c r="P146" s="16"/>
    </row>
    <row r="147" spans="1:17" s="2" customFormat="1" outlineLevel="1" x14ac:dyDescent="0.25">
      <c r="A147" s="21"/>
      <c r="B147" s="22" t="s">
        <v>26</v>
      </c>
      <c r="C147" s="22"/>
      <c r="D147" s="23" t="s">
        <v>27</v>
      </c>
      <c r="E147" s="24">
        <f>F147+G147-H147</f>
        <v>477000</v>
      </c>
      <c r="F147" s="24">
        <v>442000</v>
      </c>
      <c r="G147" s="24">
        <v>35000</v>
      </c>
      <c r="H147" s="24"/>
      <c r="I147" s="24"/>
      <c r="J147" s="24"/>
      <c r="K147" s="24"/>
      <c r="L147" s="24"/>
      <c r="M147" s="24"/>
      <c r="N147" s="25">
        <f t="shared" si="102"/>
        <v>0</v>
      </c>
      <c r="O147" s="28"/>
      <c r="P147" s="16"/>
    </row>
    <row r="148" spans="1:17" s="2" customFormat="1" outlineLevel="1" x14ac:dyDescent="0.25">
      <c r="A148" s="21"/>
      <c r="B148" s="22" t="s">
        <v>28</v>
      </c>
      <c r="C148" s="22"/>
      <c r="D148" s="23" t="s">
        <v>29</v>
      </c>
      <c r="E148" s="24">
        <f>F148+G148-H148</f>
        <v>0</v>
      </c>
      <c r="F148" s="24"/>
      <c r="G148" s="24">
        <v>23049</v>
      </c>
      <c r="H148" s="24">
        <f>G148</f>
        <v>23049</v>
      </c>
      <c r="I148" s="24"/>
      <c r="J148" s="24"/>
      <c r="K148" s="24"/>
      <c r="L148" s="24"/>
      <c r="M148" s="24"/>
      <c r="N148" s="25"/>
      <c r="O148" s="28"/>
      <c r="P148" s="16"/>
    </row>
    <row r="149" spans="1:17" s="2" customFormat="1" outlineLevel="1" x14ac:dyDescent="0.25">
      <c r="A149" s="6">
        <v>2</v>
      </c>
      <c r="B149" s="14" t="s">
        <v>59</v>
      </c>
      <c r="C149" s="14" t="s">
        <v>10</v>
      </c>
      <c r="D149" s="17"/>
      <c r="E149" s="15">
        <f>E150+E151</f>
        <v>1042783.5</v>
      </c>
      <c r="F149" s="15">
        <f t="shared" ref="F149:M149" si="110">F150+F151</f>
        <v>900000</v>
      </c>
      <c r="G149" s="15">
        <f t="shared" si="110"/>
        <v>142783.5</v>
      </c>
      <c r="H149" s="15"/>
      <c r="I149" s="15">
        <v>0</v>
      </c>
      <c r="J149" s="15">
        <f t="shared" ref="J149:L149" si="111">J150+J151</f>
        <v>0</v>
      </c>
      <c r="K149" s="15">
        <f t="shared" si="111"/>
        <v>0</v>
      </c>
      <c r="L149" s="15">
        <f t="shared" si="111"/>
        <v>0</v>
      </c>
      <c r="M149" s="15">
        <f t="shared" si="110"/>
        <v>0</v>
      </c>
      <c r="N149" s="12">
        <f>M149/E149</f>
        <v>0</v>
      </c>
      <c r="O149" s="15"/>
      <c r="P149" s="16"/>
    </row>
    <row r="150" spans="1:17" s="2" customFormat="1" outlineLevel="1" x14ac:dyDescent="0.25">
      <c r="A150" s="8"/>
      <c r="B150" s="30" t="s">
        <v>64</v>
      </c>
      <c r="C150" s="30"/>
      <c r="D150" s="31"/>
      <c r="E150" s="28">
        <f>F150+G150</f>
        <v>142783.5</v>
      </c>
      <c r="F150" s="28"/>
      <c r="G150" s="28">
        <v>142783.5</v>
      </c>
      <c r="H150" s="28"/>
      <c r="I150" s="28"/>
      <c r="J150" s="28"/>
      <c r="K150" s="28"/>
      <c r="L150" s="28"/>
      <c r="M150" s="28"/>
      <c r="N150" s="29">
        <f>M150/E150</f>
        <v>0</v>
      </c>
      <c r="O150" s="28"/>
      <c r="P150" s="16"/>
      <c r="Q150" s="2">
        <v>1000</v>
      </c>
    </row>
    <row r="151" spans="1:17" s="2" customFormat="1" outlineLevel="1" x14ac:dyDescent="0.25">
      <c r="A151" s="8"/>
      <c r="B151" s="30" t="s">
        <v>177</v>
      </c>
      <c r="C151" s="30"/>
      <c r="D151" s="31"/>
      <c r="E151" s="28">
        <f>F151+G151</f>
        <v>900000</v>
      </c>
      <c r="F151" s="28">
        <v>900000</v>
      </c>
      <c r="G151" s="28"/>
      <c r="H151" s="28"/>
      <c r="I151" s="28"/>
      <c r="J151" s="28"/>
      <c r="K151" s="28"/>
      <c r="L151" s="28"/>
      <c r="M151" s="28"/>
      <c r="N151" s="29"/>
      <c r="O151" s="28"/>
      <c r="P151" s="16"/>
    </row>
    <row r="152" spans="1:17" s="2" customFormat="1" ht="31.5" x14ac:dyDescent="0.25">
      <c r="A152" s="6" t="s">
        <v>18</v>
      </c>
      <c r="B152" s="14" t="s">
        <v>119</v>
      </c>
      <c r="C152" s="14">
        <v>2</v>
      </c>
      <c r="D152" s="17" t="s">
        <v>1</v>
      </c>
      <c r="E152" s="15">
        <f>+E153</f>
        <v>454000</v>
      </c>
      <c r="F152" s="15">
        <f t="shared" ref="F152:M152" si="112">+F153</f>
        <v>112000</v>
      </c>
      <c r="G152" s="15">
        <f t="shared" si="112"/>
        <v>342000</v>
      </c>
      <c r="H152" s="15">
        <f t="shared" si="112"/>
        <v>0</v>
      </c>
      <c r="I152" s="15">
        <v>0</v>
      </c>
      <c r="J152" s="15">
        <f t="shared" si="112"/>
        <v>0</v>
      </c>
      <c r="K152" s="15">
        <f t="shared" si="112"/>
        <v>0</v>
      </c>
      <c r="L152" s="15">
        <f t="shared" si="112"/>
        <v>0</v>
      </c>
      <c r="M152" s="15">
        <f t="shared" si="112"/>
        <v>0</v>
      </c>
      <c r="N152" s="12">
        <f>M152/E152</f>
        <v>0</v>
      </c>
      <c r="O152" s="15"/>
      <c r="P152" s="16"/>
    </row>
    <row r="153" spans="1:17" s="2" customFormat="1" outlineLevel="1" x14ac:dyDescent="0.25">
      <c r="A153" s="6">
        <v>1</v>
      </c>
      <c r="B153" s="14" t="s">
        <v>2</v>
      </c>
      <c r="C153" s="14" t="s">
        <v>75</v>
      </c>
      <c r="D153" s="17"/>
      <c r="E153" s="15">
        <f>E157+E160+E154</f>
        <v>454000</v>
      </c>
      <c r="F153" s="15">
        <f t="shared" ref="F153:M153" si="113">F157+F160+F154</f>
        <v>112000</v>
      </c>
      <c r="G153" s="15">
        <f t="shared" si="113"/>
        <v>342000</v>
      </c>
      <c r="H153" s="15">
        <f t="shared" si="113"/>
        <v>0</v>
      </c>
      <c r="I153" s="15">
        <v>0</v>
      </c>
      <c r="J153" s="15">
        <f t="shared" ref="J153:L153" si="114">J157+J160+J154</f>
        <v>0</v>
      </c>
      <c r="K153" s="15">
        <f t="shared" si="114"/>
        <v>0</v>
      </c>
      <c r="L153" s="15">
        <f t="shared" si="114"/>
        <v>0</v>
      </c>
      <c r="M153" s="15">
        <f t="shared" si="113"/>
        <v>0</v>
      </c>
      <c r="N153" s="12">
        <f>M153/E153</f>
        <v>0</v>
      </c>
      <c r="O153" s="15"/>
      <c r="P153" s="16"/>
    </row>
    <row r="154" spans="1:17" s="2" customFormat="1" ht="31.5" outlineLevel="1" x14ac:dyDescent="0.25">
      <c r="A154" s="18" t="s">
        <v>3</v>
      </c>
      <c r="B154" s="19" t="s">
        <v>117</v>
      </c>
      <c r="C154" s="14"/>
      <c r="D154" s="20" t="s">
        <v>4</v>
      </c>
      <c r="E154" s="15">
        <f>E155</f>
        <v>180000</v>
      </c>
      <c r="F154" s="15">
        <f t="shared" ref="F154:F155" si="115">F155</f>
        <v>0</v>
      </c>
      <c r="G154" s="15">
        <f t="shared" ref="G154:G155" si="116">G155</f>
        <v>180000</v>
      </c>
      <c r="H154" s="15">
        <f t="shared" ref="H154:H155" si="117">H155</f>
        <v>0</v>
      </c>
      <c r="I154" s="15">
        <v>0</v>
      </c>
      <c r="J154" s="15">
        <f t="shared" ref="J154:M155" si="118">J155</f>
        <v>0</v>
      </c>
      <c r="K154" s="15">
        <f t="shared" si="118"/>
        <v>0</v>
      </c>
      <c r="L154" s="15">
        <f t="shared" si="118"/>
        <v>0</v>
      </c>
      <c r="M154" s="15">
        <f t="shared" si="118"/>
        <v>0</v>
      </c>
      <c r="N154" s="12"/>
      <c r="O154" s="15"/>
      <c r="P154" s="16"/>
    </row>
    <row r="155" spans="1:17" s="2" customFormat="1" ht="31.5" outlineLevel="1" x14ac:dyDescent="0.25">
      <c r="A155" s="21" t="s">
        <v>5</v>
      </c>
      <c r="B155" s="22" t="s">
        <v>199</v>
      </c>
      <c r="C155" s="22"/>
      <c r="D155" s="23"/>
      <c r="E155" s="24">
        <f>E156</f>
        <v>180000</v>
      </c>
      <c r="F155" s="24">
        <f t="shared" si="115"/>
        <v>0</v>
      </c>
      <c r="G155" s="24">
        <f t="shared" si="116"/>
        <v>180000</v>
      </c>
      <c r="H155" s="24">
        <f t="shared" si="117"/>
        <v>0</v>
      </c>
      <c r="I155" s="24">
        <v>0</v>
      </c>
      <c r="J155" s="24">
        <f t="shared" si="118"/>
        <v>0</v>
      </c>
      <c r="K155" s="24">
        <f t="shared" si="118"/>
        <v>0</v>
      </c>
      <c r="L155" s="24">
        <f t="shared" si="118"/>
        <v>0</v>
      </c>
      <c r="M155" s="24">
        <f t="shared" si="118"/>
        <v>0</v>
      </c>
      <c r="N155" s="25"/>
      <c r="O155" s="24"/>
      <c r="P155" s="16"/>
    </row>
    <row r="156" spans="1:17" s="2" customFormat="1" outlineLevel="1" x14ac:dyDescent="0.25">
      <c r="A156" s="21"/>
      <c r="B156" s="22" t="s">
        <v>200</v>
      </c>
      <c r="C156" s="22"/>
      <c r="D156" s="23"/>
      <c r="E156" s="24">
        <f>F156+G156-H156</f>
        <v>180000</v>
      </c>
      <c r="F156" s="24"/>
      <c r="G156" s="24">
        <v>180000</v>
      </c>
      <c r="H156" s="24"/>
      <c r="I156" s="24"/>
      <c r="J156" s="24"/>
      <c r="K156" s="24"/>
      <c r="L156" s="24"/>
      <c r="M156" s="24"/>
      <c r="N156" s="25"/>
      <c r="O156" s="24"/>
      <c r="P156" s="16"/>
    </row>
    <row r="157" spans="1:17" s="2" customFormat="1" ht="31.5" outlineLevel="1" x14ac:dyDescent="0.25">
      <c r="A157" s="18" t="s">
        <v>10</v>
      </c>
      <c r="B157" s="19" t="s">
        <v>30</v>
      </c>
      <c r="C157" s="19"/>
      <c r="D157" s="20" t="s">
        <v>31</v>
      </c>
      <c r="E157" s="26">
        <f>E159</f>
        <v>262000</v>
      </c>
      <c r="F157" s="26">
        <f>F159</f>
        <v>100000</v>
      </c>
      <c r="G157" s="26">
        <f t="shared" ref="G157:M157" si="119">G159</f>
        <v>162000</v>
      </c>
      <c r="H157" s="26">
        <f t="shared" si="119"/>
        <v>0</v>
      </c>
      <c r="I157" s="26">
        <v>0</v>
      </c>
      <c r="J157" s="26">
        <f t="shared" ref="J157:L157" si="120">J159</f>
        <v>0</v>
      </c>
      <c r="K157" s="26">
        <f t="shared" si="120"/>
        <v>0</v>
      </c>
      <c r="L157" s="26">
        <f t="shared" si="120"/>
        <v>0</v>
      </c>
      <c r="M157" s="26">
        <f t="shared" si="119"/>
        <v>0</v>
      </c>
      <c r="N157" s="27">
        <f t="shared" ref="N157:N173" si="121">M157/E157</f>
        <v>0</v>
      </c>
      <c r="O157" s="26"/>
      <c r="P157" s="16"/>
    </row>
    <row r="158" spans="1:17" s="2" customFormat="1" ht="31.5" outlineLevel="1" x14ac:dyDescent="0.25">
      <c r="A158" s="21" t="s">
        <v>5</v>
      </c>
      <c r="B158" s="22" t="s">
        <v>32</v>
      </c>
      <c r="C158" s="22"/>
      <c r="D158" s="23"/>
      <c r="E158" s="24">
        <f>E159</f>
        <v>262000</v>
      </c>
      <c r="F158" s="24">
        <f>F159</f>
        <v>100000</v>
      </c>
      <c r="G158" s="24">
        <f t="shared" ref="G158:M158" si="122">G159</f>
        <v>162000</v>
      </c>
      <c r="H158" s="24">
        <f t="shared" si="122"/>
        <v>0</v>
      </c>
      <c r="I158" s="24">
        <v>0</v>
      </c>
      <c r="J158" s="24">
        <f t="shared" si="122"/>
        <v>0</v>
      </c>
      <c r="K158" s="24">
        <f t="shared" si="122"/>
        <v>0</v>
      </c>
      <c r="L158" s="24">
        <f t="shared" si="122"/>
        <v>0</v>
      </c>
      <c r="M158" s="24">
        <f t="shared" si="122"/>
        <v>0</v>
      </c>
      <c r="N158" s="25">
        <f t="shared" si="121"/>
        <v>0</v>
      </c>
      <c r="O158" s="24"/>
      <c r="P158" s="16"/>
    </row>
    <row r="159" spans="1:17" s="2" customFormat="1" outlineLevel="1" x14ac:dyDescent="0.25">
      <c r="A159" s="8"/>
      <c r="B159" s="30" t="s">
        <v>33</v>
      </c>
      <c r="C159" s="30"/>
      <c r="D159" s="31"/>
      <c r="E159" s="28">
        <f>F159+G159</f>
        <v>262000</v>
      </c>
      <c r="F159" s="28">
        <v>100000</v>
      </c>
      <c r="G159" s="28">
        <v>162000</v>
      </c>
      <c r="H159" s="28"/>
      <c r="I159" s="28"/>
      <c r="J159" s="28"/>
      <c r="K159" s="28"/>
      <c r="L159" s="28"/>
      <c r="M159" s="28"/>
      <c r="N159" s="29">
        <f t="shared" si="121"/>
        <v>0</v>
      </c>
      <c r="O159" s="28"/>
      <c r="P159" s="16"/>
    </row>
    <row r="160" spans="1:17" s="2" customFormat="1" ht="31.5" outlineLevel="1" x14ac:dyDescent="0.25">
      <c r="A160" s="18" t="s">
        <v>14</v>
      </c>
      <c r="B160" s="19" t="s">
        <v>92</v>
      </c>
      <c r="C160" s="19"/>
      <c r="D160" s="20" t="s">
        <v>115</v>
      </c>
      <c r="E160" s="26">
        <f>E161</f>
        <v>12000</v>
      </c>
      <c r="F160" s="26">
        <f>F161</f>
        <v>12000</v>
      </c>
      <c r="G160" s="26"/>
      <c r="H160" s="26"/>
      <c r="I160" s="26"/>
      <c r="J160" s="26"/>
      <c r="K160" s="26"/>
      <c r="L160" s="26"/>
      <c r="M160" s="26"/>
      <c r="N160" s="27">
        <f t="shared" si="121"/>
        <v>0</v>
      </c>
      <c r="O160" s="26"/>
      <c r="P160" s="16"/>
    </row>
    <row r="161" spans="1:16" s="2" customFormat="1" outlineLevel="1" x14ac:dyDescent="0.25">
      <c r="A161" s="21" t="s">
        <v>5</v>
      </c>
      <c r="B161" s="22" t="s">
        <v>114</v>
      </c>
      <c r="C161" s="22"/>
      <c r="D161" s="23"/>
      <c r="E161" s="28">
        <v>12000</v>
      </c>
      <c r="F161" s="28">
        <v>12000</v>
      </c>
      <c r="G161" s="28"/>
      <c r="H161" s="28"/>
      <c r="I161" s="28"/>
      <c r="J161" s="28"/>
      <c r="K161" s="28"/>
      <c r="L161" s="28"/>
      <c r="M161" s="28"/>
      <c r="N161" s="29">
        <f t="shared" si="121"/>
        <v>0</v>
      </c>
      <c r="O161" s="24"/>
      <c r="P161" s="16"/>
    </row>
    <row r="162" spans="1:16" s="2" customFormat="1" ht="31.5" x14ac:dyDescent="0.25">
      <c r="A162" s="6" t="s">
        <v>0</v>
      </c>
      <c r="B162" s="14" t="s">
        <v>129</v>
      </c>
      <c r="C162" s="14">
        <v>3</v>
      </c>
      <c r="D162" s="17" t="s">
        <v>6</v>
      </c>
      <c r="E162" s="15">
        <f t="shared" ref="E162:F165" si="123">E163</f>
        <v>10000</v>
      </c>
      <c r="F162" s="15">
        <f t="shared" si="123"/>
        <v>10000</v>
      </c>
      <c r="G162" s="15"/>
      <c r="H162" s="15"/>
      <c r="I162" s="15"/>
      <c r="J162" s="15"/>
      <c r="K162" s="15"/>
      <c r="L162" s="15"/>
      <c r="M162" s="15"/>
      <c r="N162" s="12">
        <f t="shared" si="121"/>
        <v>0</v>
      </c>
      <c r="O162" s="15"/>
      <c r="P162" s="16"/>
    </row>
    <row r="163" spans="1:16" s="2" customFormat="1" outlineLevel="1" x14ac:dyDescent="0.25">
      <c r="A163" s="6">
        <v>1</v>
      </c>
      <c r="B163" s="14" t="s">
        <v>2</v>
      </c>
      <c r="C163" s="14" t="s">
        <v>187</v>
      </c>
      <c r="D163" s="17"/>
      <c r="E163" s="15">
        <f t="shared" si="123"/>
        <v>10000</v>
      </c>
      <c r="F163" s="15">
        <f t="shared" si="123"/>
        <v>10000</v>
      </c>
      <c r="G163" s="15"/>
      <c r="H163" s="15"/>
      <c r="I163" s="15"/>
      <c r="J163" s="15"/>
      <c r="K163" s="15"/>
      <c r="L163" s="15"/>
      <c r="M163" s="15"/>
      <c r="N163" s="12">
        <f t="shared" si="121"/>
        <v>0</v>
      </c>
      <c r="O163" s="15"/>
      <c r="P163" s="16"/>
    </row>
    <row r="164" spans="1:16" s="2" customFormat="1" ht="31.5" outlineLevel="1" x14ac:dyDescent="0.25">
      <c r="A164" s="18" t="s">
        <v>3</v>
      </c>
      <c r="B164" s="19" t="s">
        <v>11</v>
      </c>
      <c r="C164" s="19"/>
      <c r="D164" s="20" t="s">
        <v>12</v>
      </c>
      <c r="E164" s="26">
        <f t="shared" si="123"/>
        <v>10000</v>
      </c>
      <c r="F164" s="26">
        <f t="shared" si="123"/>
        <v>10000</v>
      </c>
      <c r="G164" s="26"/>
      <c r="H164" s="26"/>
      <c r="I164" s="26"/>
      <c r="J164" s="26"/>
      <c r="K164" s="26"/>
      <c r="L164" s="26"/>
      <c r="M164" s="26"/>
      <c r="N164" s="27">
        <f t="shared" si="121"/>
        <v>0</v>
      </c>
      <c r="O164" s="26"/>
      <c r="P164" s="16"/>
    </row>
    <row r="165" spans="1:16" s="2" customFormat="1" ht="47.25" outlineLevel="1" x14ac:dyDescent="0.25">
      <c r="A165" s="21" t="s">
        <v>5</v>
      </c>
      <c r="B165" s="22" t="s">
        <v>13</v>
      </c>
      <c r="C165" s="22"/>
      <c r="D165" s="23"/>
      <c r="E165" s="24">
        <f t="shared" si="123"/>
        <v>10000</v>
      </c>
      <c r="F165" s="24">
        <f t="shared" si="123"/>
        <v>10000</v>
      </c>
      <c r="G165" s="24"/>
      <c r="H165" s="24"/>
      <c r="I165" s="24"/>
      <c r="J165" s="24"/>
      <c r="K165" s="24"/>
      <c r="L165" s="24"/>
      <c r="M165" s="24"/>
      <c r="N165" s="25">
        <f t="shared" si="121"/>
        <v>0</v>
      </c>
      <c r="O165" s="24"/>
      <c r="P165" s="16"/>
    </row>
    <row r="166" spans="1:16" s="2" customFormat="1" ht="31.5" outlineLevel="1" x14ac:dyDescent="0.25">
      <c r="A166" s="8"/>
      <c r="B166" s="30" t="s">
        <v>147</v>
      </c>
      <c r="C166" s="30"/>
      <c r="D166" s="31"/>
      <c r="E166" s="28">
        <v>10000</v>
      </c>
      <c r="F166" s="28">
        <v>10000</v>
      </c>
      <c r="G166" s="28"/>
      <c r="H166" s="28"/>
      <c r="I166" s="28"/>
      <c r="J166" s="28"/>
      <c r="K166" s="28"/>
      <c r="L166" s="28"/>
      <c r="M166" s="28"/>
      <c r="N166" s="29">
        <f t="shared" si="121"/>
        <v>0</v>
      </c>
      <c r="O166" s="28"/>
      <c r="P166" s="16"/>
    </row>
    <row r="167" spans="1:16" s="2" customFormat="1" x14ac:dyDescent="0.25">
      <c r="A167" s="6" t="s">
        <v>48</v>
      </c>
      <c r="B167" s="14" t="s">
        <v>49</v>
      </c>
      <c r="C167" s="14"/>
      <c r="D167" s="6"/>
      <c r="E167" s="15">
        <f>E168+E175+E185</f>
        <v>3169000</v>
      </c>
      <c r="F167" s="15">
        <f>F168+F175+F185</f>
        <v>2914000</v>
      </c>
      <c r="G167" s="15">
        <f t="shared" ref="G167:M167" si="124">G168+G175+G185</f>
        <v>255046</v>
      </c>
      <c r="H167" s="15">
        <f t="shared" si="124"/>
        <v>46</v>
      </c>
      <c r="I167" s="15">
        <v>0</v>
      </c>
      <c r="J167" s="15">
        <f t="shared" ref="J167:L167" si="125">J168+J175+J185</f>
        <v>0</v>
      </c>
      <c r="K167" s="15">
        <f t="shared" si="125"/>
        <v>0</v>
      </c>
      <c r="L167" s="15">
        <f t="shared" si="125"/>
        <v>0</v>
      </c>
      <c r="M167" s="15">
        <f t="shared" si="124"/>
        <v>0</v>
      </c>
      <c r="N167" s="12">
        <f t="shared" si="121"/>
        <v>0</v>
      </c>
      <c r="O167" s="15"/>
      <c r="P167" s="16"/>
    </row>
    <row r="168" spans="1:16" s="2" customFormat="1" x14ac:dyDescent="0.25">
      <c r="A168" s="6" t="s">
        <v>17</v>
      </c>
      <c r="B168" s="14" t="s">
        <v>130</v>
      </c>
      <c r="C168" s="14">
        <v>1</v>
      </c>
      <c r="D168" s="17" t="s">
        <v>25</v>
      </c>
      <c r="E168" s="15">
        <f>E169+E172</f>
        <v>1477000</v>
      </c>
      <c r="F168" s="15">
        <f t="shared" ref="F168:M168" si="126">F169+F172</f>
        <v>1442000</v>
      </c>
      <c r="G168" s="15">
        <f t="shared" si="126"/>
        <v>35041</v>
      </c>
      <c r="H168" s="15">
        <f t="shared" si="126"/>
        <v>41</v>
      </c>
      <c r="I168" s="15">
        <v>0</v>
      </c>
      <c r="J168" s="15">
        <f t="shared" ref="J168:L168" si="127">J169+J172</f>
        <v>0</v>
      </c>
      <c r="K168" s="15">
        <f t="shared" si="127"/>
        <v>0</v>
      </c>
      <c r="L168" s="15">
        <f t="shared" si="127"/>
        <v>0</v>
      </c>
      <c r="M168" s="15">
        <f t="shared" si="126"/>
        <v>0</v>
      </c>
      <c r="N168" s="12">
        <f t="shared" si="121"/>
        <v>0</v>
      </c>
      <c r="O168" s="15"/>
      <c r="P168" s="16"/>
    </row>
    <row r="169" spans="1:16" s="2" customFormat="1" outlineLevel="1" x14ac:dyDescent="0.25">
      <c r="A169" s="6">
        <v>1</v>
      </c>
      <c r="B169" s="14" t="s">
        <v>2</v>
      </c>
      <c r="C169" s="14" t="s">
        <v>3</v>
      </c>
      <c r="D169" s="17"/>
      <c r="E169" s="15">
        <f>E170+E171</f>
        <v>477000</v>
      </c>
      <c r="F169" s="15">
        <f t="shared" ref="F169:M169" si="128">F170+F171</f>
        <v>442000</v>
      </c>
      <c r="G169" s="15">
        <f t="shared" si="128"/>
        <v>35041</v>
      </c>
      <c r="H169" s="15">
        <f t="shared" si="128"/>
        <v>41</v>
      </c>
      <c r="I169" s="15">
        <v>0</v>
      </c>
      <c r="J169" s="15">
        <f t="shared" ref="J169:L169" si="129">J170+J171</f>
        <v>0</v>
      </c>
      <c r="K169" s="15">
        <f t="shared" si="129"/>
        <v>0</v>
      </c>
      <c r="L169" s="15">
        <f t="shared" si="129"/>
        <v>0</v>
      </c>
      <c r="M169" s="15">
        <f t="shared" si="128"/>
        <v>0</v>
      </c>
      <c r="N169" s="12">
        <f t="shared" si="121"/>
        <v>0</v>
      </c>
      <c r="O169" s="15"/>
      <c r="P169" s="16"/>
    </row>
    <row r="170" spans="1:16" s="2" customFormat="1" ht="18.75" customHeight="1" outlineLevel="1" x14ac:dyDescent="0.25">
      <c r="A170" s="21"/>
      <c r="B170" s="22" t="s">
        <v>26</v>
      </c>
      <c r="C170" s="22"/>
      <c r="D170" s="23" t="s">
        <v>27</v>
      </c>
      <c r="E170" s="24">
        <f>F170+G170-H170</f>
        <v>160000</v>
      </c>
      <c r="F170" s="24">
        <f>442000-F171</f>
        <v>125000</v>
      </c>
      <c r="G170" s="24">
        <v>35000</v>
      </c>
      <c r="H170" s="24"/>
      <c r="I170" s="24"/>
      <c r="J170" s="24"/>
      <c r="K170" s="24"/>
      <c r="L170" s="24"/>
      <c r="M170" s="24"/>
      <c r="N170" s="25">
        <f t="shared" si="121"/>
        <v>0</v>
      </c>
      <c r="O170" s="28"/>
      <c r="P170" s="16"/>
    </row>
    <row r="171" spans="1:16" s="2" customFormat="1" ht="31.5" outlineLevel="1" x14ac:dyDescent="0.25">
      <c r="A171" s="21"/>
      <c r="B171" s="22" t="s">
        <v>217</v>
      </c>
      <c r="C171" s="22"/>
      <c r="D171" s="23" t="s">
        <v>29</v>
      </c>
      <c r="E171" s="24">
        <f>F171+G171-H171</f>
        <v>317000</v>
      </c>
      <c r="F171" s="24">
        <v>317000</v>
      </c>
      <c r="G171" s="24">
        <v>41</v>
      </c>
      <c r="H171" s="24">
        <f>G171</f>
        <v>41</v>
      </c>
      <c r="I171" s="24"/>
      <c r="J171" s="24"/>
      <c r="K171" s="24"/>
      <c r="L171" s="24"/>
      <c r="M171" s="24"/>
      <c r="N171" s="25">
        <f t="shared" si="121"/>
        <v>0</v>
      </c>
      <c r="O171" s="28"/>
      <c r="P171" s="16"/>
    </row>
    <row r="172" spans="1:16" s="2" customFormat="1" outlineLevel="1" x14ac:dyDescent="0.25">
      <c r="A172" s="6">
        <v>2</v>
      </c>
      <c r="B172" s="14" t="s">
        <v>59</v>
      </c>
      <c r="C172" s="14" t="s">
        <v>10</v>
      </c>
      <c r="D172" s="17"/>
      <c r="E172" s="15">
        <f>E173+E174</f>
        <v>1000000</v>
      </c>
      <c r="F172" s="15">
        <f t="shared" ref="F172:M172" si="130">F173+F174</f>
        <v>1000000</v>
      </c>
      <c r="G172" s="15">
        <f t="shared" si="130"/>
        <v>0</v>
      </c>
      <c r="H172" s="15"/>
      <c r="I172" s="15">
        <v>0</v>
      </c>
      <c r="J172" s="15">
        <f t="shared" ref="J172:L172" si="131">J173+J174</f>
        <v>0</v>
      </c>
      <c r="K172" s="15">
        <f t="shared" si="131"/>
        <v>0</v>
      </c>
      <c r="L172" s="15">
        <f t="shared" si="131"/>
        <v>0</v>
      </c>
      <c r="M172" s="15">
        <f t="shared" si="130"/>
        <v>0</v>
      </c>
      <c r="N172" s="12">
        <f t="shared" si="121"/>
        <v>0</v>
      </c>
      <c r="O172" s="15"/>
      <c r="P172" s="16"/>
    </row>
    <row r="173" spans="1:16" s="2" customFormat="1" ht="18.75" customHeight="1" outlineLevel="1" x14ac:dyDescent="0.25">
      <c r="A173" s="21"/>
      <c r="B173" s="22" t="s">
        <v>174</v>
      </c>
      <c r="C173" s="22"/>
      <c r="D173" s="23"/>
      <c r="E173" s="24">
        <f>F173+G173</f>
        <v>500000</v>
      </c>
      <c r="F173" s="24">
        <v>500000</v>
      </c>
      <c r="G173" s="24"/>
      <c r="H173" s="24"/>
      <c r="I173" s="24"/>
      <c r="J173" s="24"/>
      <c r="K173" s="24"/>
      <c r="L173" s="24"/>
      <c r="M173" s="24"/>
      <c r="N173" s="25">
        <f t="shared" si="121"/>
        <v>0</v>
      </c>
      <c r="O173" s="28"/>
      <c r="P173" s="16"/>
    </row>
    <row r="174" spans="1:16" s="2" customFormat="1" ht="18.75" customHeight="1" outlineLevel="1" x14ac:dyDescent="0.25">
      <c r="A174" s="21"/>
      <c r="B174" s="22" t="s">
        <v>179</v>
      </c>
      <c r="C174" s="22"/>
      <c r="D174" s="23"/>
      <c r="E174" s="24">
        <f>F174+G174</f>
        <v>500000</v>
      </c>
      <c r="F174" s="24">
        <v>500000</v>
      </c>
      <c r="G174" s="24"/>
      <c r="H174" s="24"/>
      <c r="I174" s="24"/>
      <c r="J174" s="24"/>
      <c r="K174" s="24"/>
      <c r="L174" s="24"/>
      <c r="M174" s="24"/>
      <c r="N174" s="25"/>
      <c r="O174" s="28"/>
      <c r="P174" s="16"/>
    </row>
    <row r="175" spans="1:16" s="2" customFormat="1" ht="31.5" x14ac:dyDescent="0.25">
      <c r="A175" s="6" t="s">
        <v>18</v>
      </c>
      <c r="B175" s="14" t="s">
        <v>119</v>
      </c>
      <c r="C175" s="14">
        <v>2</v>
      </c>
      <c r="D175" s="17" t="s">
        <v>1</v>
      </c>
      <c r="E175" s="15">
        <f>E176</f>
        <v>490000</v>
      </c>
      <c r="F175" s="15">
        <f t="shared" ref="F175:M175" si="132">F176</f>
        <v>310000</v>
      </c>
      <c r="G175" s="15">
        <f t="shared" si="132"/>
        <v>180000</v>
      </c>
      <c r="H175" s="15">
        <f t="shared" si="132"/>
        <v>0</v>
      </c>
      <c r="I175" s="15">
        <v>0</v>
      </c>
      <c r="J175" s="15">
        <f t="shared" si="132"/>
        <v>0</v>
      </c>
      <c r="K175" s="15">
        <f t="shared" si="132"/>
        <v>0</v>
      </c>
      <c r="L175" s="15">
        <f t="shared" si="132"/>
        <v>0</v>
      </c>
      <c r="M175" s="15">
        <f t="shared" si="132"/>
        <v>0</v>
      </c>
      <c r="N175" s="12">
        <f>M175/E175</f>
        <v>0</v>
      </c>
      <c r="O175" s="15"/>
      <c r="P175" s="16"/>
    </row>
    <row r="176" spans="1:16" s="2" customFormat="1" outlineLevel="1" x14ac:dyDescent="0.25">
      <c r="A176" s="6">
        <v>1</v>
      </c>
      <c r="B176" s="14" t="s">
        <v>2</v>
      </c>
      <c r="C176" s="14" t="s">
        <v>75</v>
      </c>
      <c r="D176" s="17"/>
      <c r="E176" s="15">
        <f>E180+E183+E177</f>
        <v>490000</v>
      </c>
      <c r="F176" s="15">
        <f t="shared" ref="F176:M176" si="133">F180+F183+F177</f>
        <v>310000</v>
      </c>
      <c r="G176" s="15">
        <f t="shared" si="133"/>
        <v>180000</v>
      </c>
      <c r="H176" s="15">
        <f t="shared" si="133"/>
        <v>0</v>
      </c>
      <c r="I176" s="15">
        <v>0</v>
      </c>
      <c r="J176" s="15">
        <f t="shared" ref="J176:L176" si="134">J180+J183+J177</f>
        <v>0</v>
      </c>
      <c r="K176" s="15">
        <f t="shared" si="134"/>
        <v>0</v>
      </c>
      <c r="L176" s="15">
        <f t="shared" si="134"/>
        <v>0</v>
      </c>
      <c r="M176" s="15">
        <f t="shared" si="133"/>
        <v>0</v>
      </c>
      <c r="N176" s="12">
        <f>M176/E176</f>
        <v>0</v>
      </c>
      <c r="O176" s="15"/>
      <c r="P176" s="16"/>
    </row>
    <row r="177" spans="1:16" s="2" customFormat="1" ht="31.5" outlineLevel="1" x14ac:dyDescent="0.25">
      <c r="A177" s="18" t="s">
        <v>3</v>
      </c>
      <c r="B177" s="19" t="s">
        <v>117</v>
      </c>
      <c r="C177" s="14"/>
      <c r="D177" s="20" t="s">
        <v>4</v>
      </c>
      <c r="E177" s="15">
        <f>E178</f>
        <v>180000</v>
      </c>
      <c r="F177" s="15">
        <f t="shared" ref="F177:F178" si="135">F178</f>
        <v>0</v>
      </c>
      <c r="G177" s="15">
        <f t="shared" ref="G177:G178" si="136">G178</f>
        <v>180000</v>
      </c>
      <c r="H177" s="15">
        <f t="shared" ref="H177:H178" si="137">H178</f>
        <v>0</v>
      </c>
      <c r="I177" s="15">
        <v>0</v>
      </c>
      <c r="J177" s="15">
        <f t="shared" ref="J177:M178" si="138">J178</f>
        <v>0</v>
      </c>
      <c r="K177" s="15">
        <f t="shared" si="138"/>
        <v>0</v>
      </c>
      <c r="L177" s="15">
        <f t="shared" si="138"/>
        <v>0</v>
      </c>
      <c r="M177" s="15">
        <f t="shared" si="138"/>
        <v>0</v>
      </c>
      <c r="N177" s="12"/>
      <c r="O177" s="15"/>
      <c r="P177" s="16"/>
    </row>
    <row r="178" spans="1:16" s="2" customFormat="1" ht="31.5" outlineLevel="1" x14ac:dyDescent="0.25">
      <c r="A178" s="21" t="s">
        <v>5</v>
      </c>
      <c r="B178" s="22" t="s">
        <v>199</v>
      </c>
      <c r="C178" s="22"/>
      <c r="D178" s="23"/>
      <c r="E178" s="24">
        <f>E179</f>
        <v>180000</v>
      </c>
      <c r="F178" s="24">
        <f t="shared" si="135"/>
        <v>0</v>
      </c>
      <c r="G178" s="24">
        <f t="shared" si="136"/>
        <v>180000</v>
      </c>
      <c r="H178" s="24">
        <f t="shared" si="137"/>
        <v>0</v>
      </c>
      <c r="I178" s="24">
        <v>0</v>
      </c>
      <c r="J178" s="24">
        <f t="shared" si="138"/>
        <v>0</v>
      </c>
      <c r="K178" s="24">
        <f t="shared" si="138"/>
        <v>0</v>
      </c>
      <c r="L178" s="24">
        <f t="shared" si="138"/>
        <v>0</v>
      </c>
      <c r="M178" s="24">
        <f t="shared" si="138"/>
        <v>0</v>
      </c>
      <c r="N178" s="25"/>
      <c r="O178" s="24"/>
      <c r="P178" s="16"/>
    </row>
    <row r="179" spans="1:16" s="2" customFormat="1" outlineLevel="1" x14ac:dyDescent="0.25">
      <c r="A179" s="21"/>
      <c r="B179" s="22" t="s">
        <v>200</v>
      </c>
      <c r="C179" s="22"/>
      <c r="D179" s="23"/>
      <c r="E179" s="24">
        <f>F179+G179-H179</f>
        <v>180000</v>
      </c>
      <c r="F179" s="24"/>
      <c r="G179" s="24">
        <v>180000</v>
      </c>
      <c r="H179" s="24"/>
      <c r="I179" s="24"/>
      <c r="J179" s="24"/>
      <c r="K179" s="24"/>
      <c r="L179" s="24"/>
      <c r="M179" s="24"/>
      <c r="N179" s="25"/>
      <c r="O179" s="24"/>
      <c r="P179" s="16"/>
    </row>
    <row r="180" spans="1:16" s="2" customFormat="1" ht="31.5" outlineLevel="1" x14ac:dyDescent="0.25">
      <c r="A180" s="18" t="s">
        <v>10</v>
      </c>
      <c r="B180" s="19" t="s">
        <v>30</v>
      </c>
      <c r="C180" s="19"/>
      <c r="D180" s="20" t="s">
        <v>31</v>
      </c>
      <c r="E180" s="26">
        <f>E181</f>
        <v>300000</v>
      </c>
      <c r="F180" s="26">
        <f>F181</f>
        <v>300000</v>
      </c>
      <c r="G180" s="26"/>
      <c r="H180" s="26"/>
      <c r="I180" s="26"/>
      <c r="J180" s="26"/>
      <c r="K180" s="26"/>
      <c r="L180" s="26"/>
      <c r="M180" s="26"/>
      <c r="N180" s="27">
        <f t="shared" ref="N180:N188" si="139">M180/E180</f>
        <v>0</v>
      </c>
      <c r="O180" s="26"/>
      <c r="P180" s="16"/>
    </row>
    <row r="181" spans="1:16" s="2" customFormat="1" ht="31.5" outlineLevel="1" x14ac:dyDescent="0.25">
      <c r="A181" s="21" t="s">
        <v>5</v>
      </c>
      <c r="B181" s="22" t="s">
        <v>32</v>
      </c>
      <c r="C181" s="22"/>
      <c r="D181" s="23"/>
      <c r="E181" s="24">
        <f>E182</f>
        <v>300000</v>
      </c>
      <c r="F181" s="24">
        <f>F182</f>
        <v>300000</v>
      </c>
      <c r="G181" s="24"/>
      <c r="H181" s="24"/>
      <c r="I181" s="24"/>
      <c r="J181" s="24"/>
      <c r="K181" s="24"/>
      <c r="L181" s="24"/>
      <c r="M181" s="24"/>
      <c r="N181" s="25">
        <f t="shared" si="139"/>
        <v>0</v>
      </c>
      <c r="O181" s="24"/>
      <c r="P181" s="16"/>
    </row>
    <row r="182" spans="1:16" s="2" customFormat="1" outlineLevel="1" x14ac:dyDescent="0.25">
      <c r="A182" s="8"/>
      <c r="B182" s="30" t="s">
        <v>110</v>
      </c>
      <c r="C182" s="30"/>
      <c r="D182" s="31"/>
      <c r="E182" s="28">
        <v>300000</v>
      </c>
      <c r="F182" s="28">
        <v>300000</v>
      </c>
      <c r="G182" s="28"/>
      <c r="H182" s="28"/>
      <c r="I182" s="28"/>
      <c r="J182" s="28"/>
      <c r="K182" s="28"/>
      <c r="L182" s="28"/>
      <c r="M182" s="28"/>
      <c r="N182" s="29">
        <f t="shared" si="139"/>
        <v>0</v>
      </c>
      <c r="O182" s="28"/>
      <c r="P182" s="16"/>
    </row>
    <row r="183" spans="1:16" s="2" customFormat="1" ht="31.5" outlineLevel="1" x14ac:dyDescent="0.25">
      <c r="A183" s="18" t="s">
        <v>14</v>
      </c>
      <c r="B183" s="19" t="s">
        <v>92</v>
      </c>
      <c r="C183" s="19"/>
      <c r="D183" s="20" t="s">
        <v>115</v>
      </c>
      <c r="E183" s="26">
        <f>E184</f>
        <v>10000</v>
      </c>
      <c r="F183" s="26">
        <f>F184</f>
        <v>10000</v>
      </c>
      <c r="G183" s="26"/>
      <c r="H183" s="26"/>
      <c r="I183" s="26"/>
      <c r="J183" s="26"/>
      <c r="K183" s="26"/>
      <c r="L183" s="26"/>
      <c r="M183" s="26"/>
      <c r="N183" s="27">
        <f t="shared" si="139"/>
        <v>0</v>
      </c>
      <c r="O183" s="26"/>
      <c r="P183" s="16"/>
    </row>
    <row r="184" spans="1:16" s="2" customFormat="1" outlineLevel="1" x14ac:dyDescent="0.25">
      <c r="A184" s="21" t="s">
        <v>5</v>
      </c>
      <c r="B184" s="22" t="s">
        <v>114</v>
      </c>
      <c r="C184" s="22"/>
      <c r="D184" s="23"/>
      <c r="E184" s="28">
        <v>10000</v>
      </c>
      <c r="F184" s="28">
        <v>10000</v>
      </c>
      <c r="G184" s="28"/>
      <c r="H184" s="28"/>
      <c r="I184" s="28"/>
      <c r="J184" s="28"/>
      <c r="K184" s="28"/>
      <c r="L184" s="28"/>
      <c r="M184" s="28"/>
      <c r="N184" s="29">
        <f t="shared" si="139"/>
        <v>0</v>
      </c>
      <c r="O184" s="24"/>
      <c r="P184" s="16"/>
    </row>
    <row r="185" spans="1:16" s="2" customFormat="1" ht="31.5" x14ac:dyDescent="0.25">
      <c r="A185" s="6" t="s">
        <v>0</v>
      </c>
      <c r="B185" s="14" t="s">
        <v>129</v>
      </c>
      <c r="C185" s="14">
        <v>3</v>
      </c>
      <c r="D185" s="17" t="s">
        <v>6</v>
      </c>
      <c r="E185" s="15">
        <f>E186+E195</f>
        <v>1202000</v>
      </c>
      <c r="F185" s="15">
        <f>F186+F195</f>
        <v>1162000</v>
      </c>
      <c r="G185" s="15">
        <f>G186+G195</f>
        <v>40005</v>
      </c>
      <c r="H185" s="15">
        <f>H186+H195</f>
        <v>5</v>
      </c>
      <c r="I185" s="15">
        <v>0</v>
      </c>
      <c r="J185" s="15">
        <f>J186+J195</f>
        <v>0</v>
      </c>
      <c r="K185" s="15">
        <f>K186+K195</f>
        <v>0</v>
      </c>
      <c r="L185" s="15">
        <f>L186+L195</f>
        <v>0</v>
      </c>
      <c r="M185" s="15">
        <f>M186+M195</f>
        <v>0</v>
      </c>
      <c r="N185" s="12">
        <f t="shared" si="139"/>
        <v>0</v>
      </c>
      <c r="O185" s="15"/>
      <c r="P185" s="16"/>
    </row>
    <row r="186" spans="1:16" s="2" customFormat="1" outlineLevel="1" x14ac:dyDescent="0.25">
      <c r="A186" s="6">
        <v>1</v>
      </c>
      <c r="B186" s="14" t="s">
        <v>2</v>
      </c>
      <c r="C186" s="14" t="s">
        <v>187</v>
      </c>
      <c r="D186" s="17"/>
      <c r="E186" s="15">
        <f>E187+E190+E193</f>
        <v>70000</v>
      </c>
      <c r="F186" s="15">
        <f t="shared" ref="F186:M186" si="140">F187+F190+F193</f>
        <v>30000</v>
      </c>
      <c r="G186" s="15">
        <f t="shared" si="140"/>
        <v>40005</v>
      </c>
      <c r="H186" s="15">
        <f t="shared" si="140"/>
        <v>5</v>
      </c>
      <c r="I186" s="15">
        <v>0</v>
      </c>
      <c r="J186" s="15">
        <f t="shared" ref="J186:L186" si="141">J187+J190+J193</f>
        <v>0</v>
      </c>
      <c r="K186" s="15">
        <f t="shared" si="141"/>
        <v>0</v>
      </c>
      <c r="L186" s="15">
        <f t="shared" si="141"/>
        <v>0</v>
      </c>
      <c r="M186" s="15">
        <f t="shared" si="140"/>
        <v>0</v>
      </c>
      <c r="N186" s="12">
        <f t="shared" si="139"/>
        <v>0</v>
      </c>
      <c r="O186" s="15"/>
      <c r="P186" s="16"/>
    </row>
    <row r="187" spans="1:16" s="2" customFormat="1" ht="31.5" outlineLevel="1" x14ac:dyDescent="0.25">
      <c r="A187" s="18" t="s">
        <v>3</v>
      </c>
      <c r="B187" s="19" t="s">
        <v>34</v>
      </c>
      <c r="C187" s="19"/>
      <c r="D187" s="20" t="s">
        <v>35</v>
      </c>
      <c r="E187" s="26">
        <f>E188+E189</f>
        <v>60000</v>
      </c>
      <c r="F187" s="26">
        <f t="shared" ref="F187:M187" si="142">F188+F189</f>
        <v>20000</v>
      </c>
      <c r="G187" s="26">
        <f t="shared" si="142"/>
        <v>40000</v>
      </c>
      <c r="H187" s="26">
        <f t="shared" si="142"/>
        <v>0</v>
      </c>
      <c r="I187" s="26">
        <v>0</v>
      </c>
      <c r="J187" s="26">
        <f t="shared" ref="J187:L187" si="143">J188+J189</f>
        <v>0</v>
      </c>
      <c r="K187" s="26">
        <f t="shared" si="143"/>
        <v>0</v>
      </c>
      <c r="L187" s="26">
        <f t="shared" si="143"/>
        <v>0</v>
      </c>
      <c r="M187" s="26">
        <f t="shared" si="142"/>
        <v>0</v>
      </c>
      <c r="N187" s="27">
        <f t="shared" si="139"/>
        <v>0</v>
      </c>
      <c r="O187" s="26"/>
      <c r="P187" s="16"/>
    </row>
    <row r="188" spans="1:16" s="2" customFormat="1" ht="31.5" outlineLevel="1" x14ac:dyDescent="0.25">
      <c r="A188" s="21"/>
      <c r="B188" s="22" t="s">
        <v>133</v>
      </c>
      <c r="C188" s="22"/>
      <c r="D188" s="23"/>
      <c r="E188" s="24">
        <v>20000</v>
      </c>
      <c r="F188" s="24">
        <v>20000</v>
      </c>
      <c r="G188" s="24"/>
      <c r="H188" s="24"/>
      <c r="I188" s="24"/>
      <c r="J188" s="24"/>
      <c r="K188" s="24"/>
      <c r="L188" s="24"/>
      <c r="M188" s="24"/>
      <c r="N188" s="25">
        <f t="shared" si="139"/>
        <v>0</v>
      </c>
      <c r="O188" s="24"/>
      <c r="P188" s="16"/>
    </row>
    <row r="189" spans="1:16" s="2" customFormat="1" ht="31.5" outlineLevel="1" x14ac:dyDescent="0.25">
      <c r="A189" s="21"/>
      <c r="B189" s="22" t="s">
        <v>202</v>
      </c>
      <c r="C189" s="22"/>
      <c r="D189" s="23"/>
      <c r="E189" s="24">
        <f>F189+G189-H189</f>
        <v>40000</v>
      </c>
      <c r="F189" s="24"/>
      <c r="G189" s="24">
        <v>40000</v>
      </c>
      <c r="H189" s="24"/>
      <c r="I189" s="24"/>
      <c r="J189" s="24"/>
      <c r="K189" s="24"/>
      <c r="L189" s="24"/>
      <c r="M189" s="24"/>
      <c r="N189" s="25"/>
      <c r="O189" s="24"/>
      <c r="P189" s="16"/>
    </row>
    <row r="190" spans="1:16" s="2" customFormat="1" ht="31.5" outlineLevel="1" x14ac:dyDescent="0.25">
      <c r="A190" s="18" t="s">
        <v>10</v>
      </c>
      <c r="B190" s="19" t="s">
        <v>11</v>
      </c>
      <c r="C190" s="19"/>
      <c r="D190" s="20" t="s">
        <v>12</v>
      </c>
      <c r="E190" s="26">
        <f>E191</f>
        <v>10000</v>
      </c>
      <c r="F190" s="26">
        <f>F191</f>
        <v>10000</v>
      </c>
      <c r="G190" s="26"/>
      <c r="H190" s="26"/>
      <c r="I190" s="26"/>
      <c r="J190" s="26"/>
      <c r="K190" s="26"/>
      <c r="L190" s="26"/>
      <c r="M190" s="26"/>
      <c r="N190" s="27">
        <f>M190/E190</f>
        <v>0</v>
      </c>
      <c r="O190" s="26"/>
      <c r="P190" s="16"/>
    </row>
    <row r="191" spans="1:16" s="2" customFormat="1" ht="47.25" outlineLevel="1" x14ac:dyDescent="0.25">
      <c r="A191" s="21" t="s">
        <v>5</v>
      </c>
      <c r="B191" s="22" t="s">
        <v>13</v>
      </c>
      <c r="C191" s="22"/>
      <c r="D191" s="23"/>
      <c r="E191" s="24">
        <f>E192</f>
        <v>10000</v>
      </c>
      <c r="F191" s="24">
        <f>F192</f>
        <v>10000</v>
      </c>
      <c r="G191" s="24"/>
      <c r="H191" s="24"/>
      <c r="I191" s="24"/>
      <c r="J191" s="24"/>
      <c r="K191" s="24"/>
      <c r="L191" s="24"/>
      <c r="M191" s="24"/>
      <c r="N191" s="25">
        <f>M191/E191</f>
        <v>0</v>
      </c>
      <c r="O191" s="24"/>
      <c r="P191" s="16"/>
    </row>
    <row r="192" spans="1:16" s="2" customFormat="1" ht="31.5" outlineLevel="1" x14ac:dyDescent="0.25">
      <c r="A192" s="8"/>
      <c r="B192" s="30" t="s">
        <v>147</v>
      </c>
      <c r="C192" s="30"/>
      <c r="D192" s="31"/>
      <c r="E192" s="28">
        <v>10000</v>
      </c>
      <c r="F192" s="28">
        <v>10000</v>
      </c>
      <c r="G192" s="28"/>
      <c r="H192" s="28"/>
      <c r="I192" s="28"/>
      <c r="J192" s="28"/>
      <c r="K192" s="28"/>
      <c r="L192" s="28"/>
      <c r="M192" s="28"/>
      <c r="N192" s="29">
        <f>M192/E192</f>
        <v>0</v>
      </c>
      <c r="O192" s="28"/>
      <c r="P192" s="16"/>
    </row>
    <row r="193" spans="1:16" s="1" customFormat="1" ht="47.25" outlineLevel="1" x14ac:dyDescent="0.25">
      <c r="A193" s="18" t="s">
        <v>14</v>
      </c>
      <c r="B193" s="19" t="s">
        <v>15</v>
      </c>
      <c r="C193" s="19"/>
      <c r="D193" s="20"/>
      <c r="E193" s="26">
        <f>E194</f>
        <v>0</v>
      </c>
      <c r="F193" s="26">
        <f t="shared" ref="F193:M193" si="144">F194</f>
        <v>0</v>
      </c>
      <c r="G193" s="26">
        <f t="shared" si="144"/>
        <v>5</v>
      </c>
      <c r="H193" s="26">
        <f t="shared" si="144"/>
        <v>5</v>
      </c>
      <c r="I193" s="26">
        <v>0</v>
      </c>
      <c r="J193" s="26">
        <f t="shared" si="144"/>
        <v>0</v>
      </c>
      <c r="K193" s="26">
        <f t="shared" si="144"/>
        <v>0</v>
      </c>
      <c r="L193" s="26">
        <f t="shared" si="144"/>
        <v>0</v>
      </c>
      <c r="M193" s="26">
        <f t="shared" si="144"/>
        <v>0</v>
      </c>
      <c r="N193" s="27"/>
      <c r="O193" s="26"/>
      <c r="P193" s="32"/>
    </row>
    <row r="194" spans="1:16" s="2" customFormat="1" outlineLevel="1" x14ac:dyDescent="0.25">
      <c r="A194" s="8"/>
      <c r="B194" s="30" t="s">
        <v>205</v>
      </c>
      <c r="C194" s="30"/>
      <c r="D194" s="31"/>
      <c r="E194" s="28">
        <f>F194+G194-H194</f>
        <v>0</v>
      </c>
      <c r="F194" s="28"/>
      <c r="G194" s="28">
        <v>5</v>
      </c>
      <c r="H194" s="28">
        <f>G194</f>
        <v>5</v>
      </c>
      <c r="I194" s="28"/>
      <c r="J194" s="28"/>
      <c r="K194" s="28"/>
      <c r="L194" s="28"/>
      <c r="M194" s="28"/>
      <c r="N194" s="29"/>
      <c r="O194" s="28"/>
      <c r="P194" s="16"/>
    </row>
    <row r="195" spans="1:16" s="1" customFormat="1" outlineLevel="1" x14ac:dyDescent="0.25">
      <c r="A195" s="6">
        <v>2</v>
      </c>
      <c r="B195" s="14" t="s">
        <v>59</v>
      </c>
      <c r="C195" s="14" t="s">
        <v>188</v>
      </c>
      <c r="D195" s="17"/>
      <c r="E195" s="15">
        <f>E196+E199</f>
        <v>1132000</v>
      </c>
      <c r="F195" s="15">
        <f>F196+F199</f>
        <v>1132000</v>
      </c>
      <c r="G195" s="15"/>
      <c r="H195" s="15"/>
      <c r="I195" s="15"/>
      <c r="J195" s="15"/>
      <c r="K195" s="15"/>
      <c r="L195" s="15"/>
      <c r="M195" s="15"/>
      <c r="N195" s="12">
        <f>M195/E195</f>
        <v>0</v>
      </c>
      <c r="O195" s="15"/>
      <c r="P195" s="32"/>
    </row>
    <row r="196" spans="1:16" s="1" customFormat="1" ht="47.25" outlineLevel="1" x14ac:dyDescent="0.25">
      <c r="A196" s="18" t="s">
        <v>75</v>
      </c>
      <c r="B196" s="19" t="s">
        <v>74</v>
      </c>
      <c r="C196" s="19"/>
      <c r="D196" s="20"/>
      <c r="E196" s="26">
        <f>E197+E198</f>
        <v>1049000</v>
      </c>
      <c r="F196" s="26">
        <f>F197+F198</f>
        <v>1049000</v>
      </c>
      <c r="G196" s="26"/>
      <c r="H196" s="26"/>
      <c r="I196" s="26"/>
      <c r="J196" s="26"/>
      <c r="K196" s="26"/>
      <c r="L196" s="26"/>
      <c r="M196" s="26"/>
      <c r="N196" s="27">
        <f>M196/E196</f>
        <v>0</v>
      </c>
      <c r="O196" s="26"/>
      <c r="P196" s="32"/>
    </row>
    <row r="197" spans="1:16" s="2" customFormat="1" outlineLevel="1" x14ac:dyDescent="0.25">
      <c r="A197" s="8"/>
      <c r="B197" s="30" t="s">
        <v>78</v>
      </c>
      <c r="C197" s="30"/>
      <c r="D197" s="31"/>
      <c r="E197" s="28">
        <v>429000</v>
      </c>
      <c r="F197" s="28">
        <v>429000</v>
      </c>
      <c r="G197" s="28"/>
      <c r="H197" s="28"/>
      <c r="I197" s="28"/>
      <c r="J197" s="28"/>
      <c r="K197" s="28"/>
      <c r="L197" s="28"/>
      <c r="M197" s="28"/>
      <c r="N197" s="29">
        <f>M197/E197</f>
        <v>0</v>
      </c>
      <c r="O197" s="28"/>
      <c r="P197" s="16"/>
    </row>
    <row r="198" spans="1:16" s="2" customFormat="1" outlineLevel="1" x14ac:dyDescent="0.25">
      <c r="A198" s="8"/>
      <c r="B198" s="30" t="s">
        <v>165</v>
      </c>
      <c r="C198" s="30"/>
      <c r="D198" s="31"/>
      <c r="E198" s="28">
        <v>620000</v>
      </c>
      <c r="F198" s="28">
        <v>620000</v>
      </c>
      <c r="G198" s="28"/>
      <c r="H198" s="28"/>
      <c r="I198" s="28"/>
      <c r="J198" s="28"/>
      <c r="K198" s="28"/>
      <c r="L198" s="28"/>
      <c r="M198" s="28"/>
      <c r="N198" s="29"/>
      <c r="O198" s="28"/>
      <c r="P198" s="16"/>
    </row>
    <row r="199" spans="1:16" s="1" customFormat="1" ht="47.25" outlineLevel="1" x14ac:dyDescent="0.25">
      <c r="A199" s="18" t="s">
        <v>82</v>
      </c>
      <c r="B199" s="19" t="s">
        <v>15</v>
      </c>
      <c r="C199" s="19"/>
      <c r="D199" s="20"/>
      <c r="E199" s="26">
        <f>E200</f>
        <v>83000</v>
      </c>
      <c r="F199" s="26">
        <f t="shared" ref="F199:M199" si="145">F200</f>
        <v>83000</v>
      </c>
      <c r="G199" s="26">
        <f t="shared" si="145"/>
        <v>0</v>
      </c>
      <c r="H199" s="26">
        <f t="shared" si="145"/>
        <v>0</v>
      </c>
      <c r="I199" s="26">
        <v>0</v>
      </c>
      <c r="J199" s="26">
        <f t="shared" si="145"/>
        <v>0</v>
      </c>
      <c r="K199" s="26">
        <f t="shared" si="145"/>
        <v>0</v>
      </c>
      <c r="L199" s="26">
        <f t="shared" si="145"/>
        <v>0</v>
      </c>
      <c r="M199" s="26">
        <f t="shared" si="145"/>
        <v>0</v>
      </c>
      <c r="N199" s="27">
        <f t="shared" ref="N199:N204" si="146">M199/E199</f>
        <v>0</v>
      </c>
      <c r="O199" s="26"/>
      <c r="P199" s="32"/>
    </row>
    <row r="200" spans="1:16" s="2" customFormat="1" outlineLevel="1" x14ac:dyDescent="0.25">
      <c r="A200" s="8"/>
      <c r="B200" s="30" t="s">
        <v>84</v>
      </c>
      <c r="C200" s="30"/>
      <c r="D200" s="31"/>
      <c r="E200" s="28">
        <v>83000</v>
      </c>
      <c r="F200" s="28">
        <v>83000</v>
      </c>
      <c r="G200" s="28"/>
      <c r="H200" s="28"/>
      <c r="I200" s="28"/>
      <c r="J200" s="28"/>
      <c r="K200" s="28"/>
      <c r="L200" s="28"/>
      <c r="M200" s="28"/>
      <c r="N200" s="29">
        <f t="shared" si="146"/>
        <v>0</v>
      </c>
      <c r="O200" s="28"/>
      <c r="P200" s="16"/>
    </row>
    <row r="201" spans="1:16" s="2" customFormat="1" x14ac:dyDescent="0.25">
      <c r="A201" s="6" t="s">
        <v>50</v>
      </c>
      <c r="B201" s="14" t="s">
        <v>51</v>
      </c>
      <c r="C201" s="14"/>
      <c r="D201" s="6"/>
      <c r="E201" s="15">
        <f>E202+E209+E220</f>
        <v>2141500</v>
      </c>
      <c r="F201" s="15">
        <f t="shared" ref="F201:M201" si="147">F202+F209+F220</f>
        <v>2005000</v>
      </c>
      <c r="G201" s="15">
        <f t="shared" si="147"/>
        <v>169389</v>
      </c>
      <c r="H201" s="15">
        <f t="shared" si="147"/>
        <v>32889</v>
      </c>
      <c r="I201" s="15">
        <v>0</v>
      </c>
      <c r="J201" s="15">
        <f t="shared" ref="J201:L201" si="148">J202+J209+J220</f>
        <v>0</v>
      </c>
      <c r="K201" s="15">
        <f t="shared" si="148"/>
        <v>0</v>
      </c>
      <c r="L201" s="15">
        <f t="shared" si="148"/>
        <v>0</v>
      </c>
      <c r="M201" s="15">
        <f t="shared" si="147"/>
        <v>0</v>
      </c>
      <c r="N201" s="12">
        <f t="shared" si="146"/>
        <v>0</v>
      </c>
      <c r="O201" s="15"/>
      <c r="P201" s="16"/>
    </row>
    <row r="202" spans="1:16" s="2" customFormat="1" x14ac:dyDescent="0.25">
      <c r="A202" s="6" t="s">
        <v>17</v>
      </c>
      <c r="B202" s="14" t="s">
        <v>130</v>
      </c>
      <c r="C202" s="14">
        <v>1</v>
      </c>
      <c r="D202" s="17" t="s">
        <v>25</v>
      </c>
      <c r="E202" s="15">
        <f>E203+E207</f>
        <v>898500</v>
      </c>
      <c r="F202" s="15">
        <f t="shared" ref="F202:M202" si="149">F203+F207</f>
        <v>862000</v>
      </c>
      <c r="G202" s="15">
        <f t="shared" si="149"/>
        <v>62389</v>
      </c>
      <c r="H202" s="15">
        <f t="shared" si="149"/>
        <v>25889</v>
      </c>
      <c r="I202" s="15">
        <v>0</v>
      </c>
      <c r="J202" s="15">
        <f t="shared" ref="J202:L202" si="150">J203+J207</f>
        <v>0</v>
      </c>
      <c r="K202" s="15">
        <f t="shared" si="150"/>
        <v>0</v>
      </c>
      <c r="L202" s="15">
        <f t="shared" si="150"/>
        <v>0</v>
      </c>
      <c r="M202" s="15">
        <f t="shared" si="149"/>
        <v>0</v>
      </c>
      <c r="N202" s="12">
        <f t="shared" si="146"/>
        <v>0</v>
      </c>
      <c r="O202" s="15"/>
      <c r="P202" s="16"/>
    </row>
    <row r="203" spans="1:16" s="2" customFormat="1" outlineLevel="1" x14ac:dyDescent="0.25">
      <c r="A203" s="6">
        <v>1</v>
      </c>
      <c r="B203" s="14" t="s">
        <v>2</v>
      </c>
      <c r="C203" s="14" t="s">
        <v>3</v>
      </c>
      <c r="D203" s="17"/>
      <c r="E203" s="15">
        <f>E204+E205+E206</f>
        <v>478500</v>
      </c>
      <c r="F203" s="15">
        <f t="shared" ref="F203:M203" si="151">F204+F205+F206</f>
        <v>442000</v>
      </c>
      <c r="G203" s="15">
        <f t="shared" si="151"/>
        <v>62389</v>
      </c>
      <c r="H203" s="15">
        <f t="shared" si="151"/>
        <v>25889</v>
      </c>
      <c r="I203" s="15">
        <v>0</v>
      </c>
      <c r="J203" s="15">
        <f t="shared" ref="J203:L203" si="152">J204+J205+J206</f>
        <v>0</v>
      </c>
      <c r="K203" s="15">
        <f t="shared" si="152"/>
        <v>0</v>
      </c>
      <c r="L203" s="15">
        <f t="shared" si="152"/>
        <v>0</v>
      </c>
      <c r="M203" s="15">
        <f t="shared" si="151"/>
        <v>0</v>
      </c>
      <c r="N203" s="12">
        <f t="shared" si="146"/>
        <v>0</v>
      </c>
      <c r="O203" s="15"/>
      <c r="P203" s="16"/>
    </row>
    <row r="204" spans="1:16" s="2" customFormat="1" ht="18.75" customHeight="1" outlineLevel="1" x14ac:dyDescent="0.25">
      <c r="A204" s="21"/>
      <c r="B204" s="22" t="s">
        <v>26</v>
      </c>
      <c r="C204" s="22"/>
      <c r="D204" s="23" t="s">
        <v>27</v>
      </c>
      <c r="E204" s="24">
        <f>F204+G204</f>
        <v>477000</v>
      </c>
      <c r="F204" s="24">
        <v>442000</v>
      </c>
      <c r="G204" s="24">
        <v>35000</v>
      </c>
      <c r="H204" s="24"/>
      <c r="I204" s="24"/>
      <c r="J204" s="24"/>
      <c r="K204" s="24"/>
      <c r="L204" s="24"/>
      <c r="M204" s="24"/>
      <c r="N204" s="25">
        <f t="shared" si="146"/>
        <v>0</v>
      </c>
      <c r="O204" s="28"/>
      <c r="P204" s="16"/>
    </row>
    <row r="205" spans="1:16" s="2" customFormat="1" ht="18.75" customHeight="1" outlineLevel="1" x14ac:dyDescent="0.25">
      <c r="A205" s="21"/>
      <c r="B205" s="22" t="s">
        <v>28</v>
      </c>
      <c r="C205" s="22"/>
      <c r="D205" s="23" t="s">
        <v>29</v>
      </c>
      <c r="E205" s="24">
        <f>F205+G205-H205</f>
        <v>0</v>
      </c>
      <c r="F205" s="24"/>
      <c r="G205" s="24">
        <v>25889</v>
      </c>
      <c r="H205" s="24">
        <f>G205</f>
        <v>25889</v>
      </c>
      <c r="I205" s="24"/>
      <c r="J205" s="24"/>
      <c r="K205" s="24"/>
      <c r="L205" s="24"/>
      <c r="M205" s="24"/>
      <c r="N205" s="25"/>
      <c r="O205" s="28"/>
      <c r="P205" s="16"/>
    </row>
    <row r="206" spans="1:16" s="2" customFormat="1" ht="18.75" customHeight="1" outlineLevel="1" x14ac:dyDescent="0.25">
      <c r="A206" s="21"/>
      <c r="B206" s="22" t="s">
        <v>87</v>
      </c>
      <c r="C206" s="22"/>
      <c r="D206" s="23"/>
      <c r="E206" s="24">
        <f>F206+G206</f>
        <v>1500</v>
      </c>
      <c r="F206" s="24"/>
      <c r="G206" s="24">
        <v>1500</v>
      </c>
      <c r="H206" s="24"/>
      <c r="I206" s="24"/>
      <c r="J206" s="24"/>
      <c r="K206" s="24"/>
      <c r="L206" s="24"/>
      <c r="M206" s="24"/>
      <c r="N206" s="25"/>
      <c r="O206" s="28"/>
      <c r="P206" s="16"/>
    </row>
    <row r="207" spans="1:16" s="2" customFormat="1" outlineLevel="1" x14ac:dyDescent="0.25">
      <c r="A207" s="6">
        <v>2</v>
      </c>
      <c r="B207" s="14" t="s">
        <v>59</v>
      </c>
      <c r="C207" s="14" t="s">
        <v>10</v>
      </c>
      <c r="D207" s="17"/>
      <c r="E207" s="15">
        <f>E208</f>
        <v>420000</v>
      </c>
      <c r="F207" s="15">
        <f>F208</f>
        <v>420000</v>
      </c>
      <c r="G207" s="15">
        <f t="shared" ref="G207:M207" si="153">G208</f>
        <v>0</v>
      </c>
      <c r="H207" s="15"/>
      <c r="I207" s="15">
        <v>0</v>
      </c>
      <c r="J207" s="15">
        <f t="shared" si="153"/>
        <v>0</v>
      </c>
      <c r="K207" s="15">
        <f t="shared" si="153"/>
        <v>0</v>
      </c>
      <c r="L207" s="15">
        <f t="shared" si="153"/>
        <v>0</v>
      </c>
      <c r="M207" s="15">
        <f t="shared" si="153"/>
        <v>0</v>
      </c>
      <c r="N207" s="12">
        <f>M207/E207</f>
        <v>0</v>
      </c>
      <c r="O207" s="15"/>
      <c r="P207" s="16"/>
    </row>
    <row r="208" spans="1:16" s="2" customFormat="1" ht="18.75" customHeight="1" outlineLevel="1" x14ac:dyDescent="0.25">
      <c r="A208" s="21"/>
      <c r="B208" s="22" t="s">
        <v>176</v>
      </c>
      <c r="C208" s="22"/>
      <c r="D208" s="23"/>
      <c r="E208" s="24">
        <f>F208+G208</f>
        <v>420000</v>
      </c>
      <c r="F208" s="24">
        <v>420000</v>
      </c>
      <c r="G208" s="24"/>
      <c r="H208" s="24"/>
      <c r="I208" s="24"/>
      <c r="J208" s="24"/>
      <c r="K208" s="24"/>
      <c r="L208" s="24"/>
      <c r="M208" s="24"/>
      <c r="N208" s="25">
        <f>M208/E208</f>
        <v>0</v>
      </c>
      <c r="O208" s="28"/>
      <c r="P208" s="16"/>
    </row>
    <row r="209" spans="1:16" s="2" customFormat="1" ht="31.5" x14ac:dyDescent="0.25">
      <c r="A209" s="6" t="s">
        <v>18</v>
      </c>
      <c r="B209" s="14" t="s">
        <v>119</v>
      </c>
      <c r="C209" s="14">
        <v>2</v>
      </c>
      <c r="D209" s="17" t="s">
        <v>1</v>
      </c>
      <c r="E209" s="15">
        <f>E210</f>
        <v>399000</v>
      </c>
      <c r="F209" s="15">
        <f t="shared" ref="F209:M209" si="154">F210</f>
        <v>299000</v>
      </c>
      <c r="G209" s="15">
        <f t="shared" si="154"/>
        <v>100000</v>
      </c>
      <c r="H209" s="15">
        <f t="shared" si="154"/>
        <v>0</v>
      </c>
      <c r="I209" s="15">
        <v>0</v>
      </c>
      <c r="J209" s="15">
        <f t="shared" si="154"/>
        <v>0</v>
      </c>
      <c r="K209" s="15">
        <f t="shared" si="154"/>
        <v>0</v>
      </c>
      <c r="L209" s="15">
        <f t="shared" si="154"/>
        <v>0</v>
      </c>
      <c r="M209" s="15">
        <f t="shared" si="154"/>
        <v>0</v>
      </c>
      <c r="N209" s="12">
        <f>M209/E209</f>
        <v>0</v>
      </c>
      <c r="O209" s="15"/>
      <c r="P209" s="16"/>
    </row>
    <row r="210" spans="1:16" s="2" customFormat="1" outlineLevel="1" x14ac:dyDescent="0.25">
      <c r="A210" s="6">
        <v>1</v>
      </c>
      <c r="B210" s="14" t="s">
        <v>2</v>
      </c>
      <c r="C210" s="14" t="s">
        <v>75</v>
      </c>
      <c r="D210" s="17"/>
      <c r="E210" s="15">
        <f>E214+E218+E211</f>
        <v>399000</v>
      </c>
      <c r="F210" s="15">
        <f t="shared" ref="F210:M210" si="155">F214+F218+F211</f>
        <v>299000</v>
      </c>
      <c r="G210" s="15">
        <f t="shared" si="155"/>
        <v>100000</v>
      </c>
      <c r="H210" s="15">
        <f t="shared" si="155"/>
        <v>0</v>
      </c>
      <c r="I210" s="15">
        <v>0</v>
      </c>
      <c r="J210" s="15">
        <f t="shared" ref="J210:L210" si="156">J214+J218+J211</f>
        <v>0</v>
      </c>
      <c r="K210" s="15">
        <f t="shared" si="156"/>
        <v>0</v>
      </c>
      <c r="L210" s="15">
        <f t="shared" si="156"/>
        <v>0</v>
      </c>
      <c r="M210" s="15">
        <f t="shared" si="155"/>
        <v>0</v>
      </c>
      <c r="N210" s="12">
        <f>M210/E210</f>
        <v>0</v>
      </c>
      <c r="O210" s="15"/>
      <c r="P210" s="16"/>
    </row>
    <row r="211" spans="1:16" s="2" customFormat="1" ht="31.5" outlineLevel="1" x14ac:dyDescent="0.25">
      <c r="A211" s="18" t="s">
        <v>3</v>
      </c>
      <c r="B211" s="19" t="s">
        <v>117</v>
      </c>
      <c r="C211" s="14"/>
      <c r="D211" s="20" t="s">
        <v>4</v>
      </c>
      <c r="E211" s="15">
        <f>E212</f>
        <v>100000</v>
      </c>
      <c r="F211" s="15">
        <f t="shared" ref="F211:F212" si="157">F212</f>
        <v>0</v>
      </c>
      <c r="G211" s="15">
        <f t="shared" ref="G211:G212" si="158">G212</f>
        <v>100000</v>
      </c>
      <c r="H211" s="15">
        <f t="shared" ref="H211:H212" si="159">H212</f>
        <v>0</v>
      </c>
      <c r="I211" s="15">
        <v>0</v>
      </c>
      <c r="J211" s="15">
        <f t="shared" ref="J211:M212" si="160">J212</f>
        <v>0</v>
      </c>
      <c r="K211" s="15">
        <f t="shared" si="160"/>
        <v>0</v>
      </c>
      <c r="L211" s="15">
        <f t="shared" si="160"/>
        <v>0</v>
      </c>
      <c r="M211" s="15">
        <f t="shared" si="160"/>
        <v>0</v>
      </c>
      <c r="N211" s="12"/>
      <c r="O211" s="15"/>
      <c r="P211" s="16"/>
    </row>
    <row r="212" spans="1:16" s="2" customFormat="1" ht="31.5" outlineLevel="1" x14ac:dyDescent="0.25">
      <c r="A212" s="21" t="s">
        <v>5</v>
      </c>
      <c r="B212" s="22" t="s">
        <v>199</v>
      </c>
      <c r="C212" s="22"/>
      <c r="D212" s="23"/>
      <c r="E212" s="24">
        <f>E213</f>
        <v>100000</v>
      </c>
      <c r="F212" s="24">
        <f t="shared" si="157"/>
        <v>0</v>
      </c>
      <c r="G212" s="24">
        <f t="shared" si="158"/>
        <v>100000</v>
      </c>
      <c r="H212" s="24">
        <f t="shared" si="159"/>
        <v>0</v>
      </c>
      <c r="I212" s="24">
        <v>0</v>
      </c>
      <c r="J212" s="24">
        <f t="shared" si="160"/>
        <v>0</v>
      </c>
      <c r="K212" s="24">
        <f t="shared" si="160"/>
        <v>0</v>
      </c>
      <c r="L212" s="24">
        <f t="shared" si="160"/>
        <v>0</v>
      </c>
      <c r="M212" s="24">
        <f t="shared" si="160"/>
        <v>0</v>
      </c>
      <c r="N212" s="25"/>
      <c r="O212" s="24"/>
      <c r="P212" s="16"/>
    </row>
    <row r="213" spans="1:16" s="2" customFormat="1" outlineLevel="1" x14ac:dyDescent="0.25">
      <c r="A213" s="21"/>
      <c r="B213" s="22" t="s">
        <v>200</v>
      </c>
      <c r="C213" s="22"/>
      <c r="D213" s="23"/>
      <c r="E213" s="24">
        <f>F213+G213-H213</f>
        <v>100000</v>
      </c>
      <c r="F213" s="24"/>
      <c r="G213" s="24">
        <v>100000</v>
      </c>
      <c r="H213" s="24"/>
      <c r="I213" s="24"/>
      <c r="J213" s="24"/>
      <c r="K213" s="24"/>
      <c r="L213" s="24"/>
      <c r="M213" s="24"/>
      <c r="N213" s="25"/>
      <c r="O213" s="24"/>
      <c r="P213" s="16"/>
    </row>
    <row r="214" spans="1:16" s="2" customFormat="1" ht="31.5" outlineLevel="1" x14ac:dyDescent="0.25">
      <c r="A214" s="18" t="s">
        <v>10</v>
      </c>
      <c r="B214" s="19" t="s">
        <v>30</v>
      </c>
      <c r="C214" s="19"/>
      <c r="D214" s="20" t="s">
        <v>31</v>
      </c>
      <c r="E214" s="26">
        <f>E215</f>
        <v>289000</v>
      </c>
      <c r="F214" s="26">
        <f>F215</f>
        <v>289000</v>
      </c>
      <c r="G214" s="26"/>
      <c r="H214" s="26"/>
      <c r="I214" s="26"/>
      <c r="J214" s="26"/>
      <c r="K214" s="26"/>
      <c r="L214" s="26"/>
      <c r="M214" s="26"/>
      <c r="N214" s="27">
        <f>M214/E214</f>
        <v>0</v>
      </c>
      <c r="O214" s="26"/>
      <c r="P214" s="16"/>
    </row>
    <row r="215" spans="1:16" s="2" customFormat="1" ht="31.5" outlineLevel="1" x14ac:dyDescent="0.25">
      <c r="A215" s="21" t="s">
        <v>5</v>
      </c>
      <c r="B215" s="22" t="s">
        <v>32</v>
      </c>
      <c r="C215" s="22"/>
      <c r="D215" s="23"/>
      <c r="E215" s="24">
        <f>E216</f>
        <v>289000</v>
      </c>
      <c r="F215" s="24">
        <f>F216</f>
        <v>289000</v>
      </c>
      <c r="G215" s="24"/>
      <c r="H215" s="24"/>
      <c r="I215" s="24"/>
      <c r="J215" s="24"/>
      <c r="K215" s="24"/>
      <c r="L215" s="24"/>
      <c r="M215" s="24"/>
      <c r="N215" s="25">
        <f>M215/E215</f>
        <v>0</v>
      </c>
      <c r="O215" s="24"/>
      <c r="P215" s="16"/>
    </row>
    <row r="216" spans="1:16" s="2" customFormat="1" outlineLevel="1" x14ac:dyDescent="0.25">
      <c r="A216" s="8"/>
      <c r="B216" s="30" t="s">
        <v>33</v>
      </c>
      <c r="C216" s="30"/>
      <c r="D216" s="31"/>
      <c r="E216" s="28">
        <v>289000</v>
      </c>
      <c r="F216" s="28">
        <v>289000</v>
      </c>
      <c r="G216" s="28"/>
      <c r="H216" s="28"/>
      <c r="I216" s="28"/>
      <c r="J216" s="28"/>
      <c r="K216" s="28"/>
      <c r="L216" s="28"/>
      <c r="M216" s="28"/>
      <c r="N216" s="29">
        <f>M216/E216</f>
        <v>0</v>
      </c>
      <c r="O216" s="28"/>
      <c r="P216" s="16"/>
    </row>
    <row r="217" spans="1:16" s="2" customFormat="1" outlineLevel="1" x14ac:dyDescent="0.25">
      <c r="A217" s="8"/>
      <c r="B217" s="30" t="s">
        <v>110</v>
      </c>
      <c r="C217" s="30"/>
      <c r="D217" s="31"/>
      <c r="E217" s="28"/>
      <c r="F217" s="28"/>
      <c r="G217" s="28"/>
      <c r="H217" s="28"/>
      <c r="I217" s="28"/>
      <c r="J217" s="28"/>
      <c r="K217" s="28"/>
      <c r="L217" s="28"/>
      <c r="M217" s="28"/>
      <c r="N217" s="29"/>
      <c r="O217" s="28"/>
      <c r="P217" s="16"/>
    </row>
    <row r="218" spans="1:16" s="2" customFormat="1" ht="31.5" outlineLevel="1" x14ac:dyDescent="0.25">
      <c r="A218" s="18" t="s">
        <v>14</v>
      </c>
      <c r="B218" s="19" t="s">
        <v>92</v>
      </c>
      <c r="C218" s="19"/>
      <c r="D218" s="20" t="s">
        <v>115</v>
      </c>
      <c r="E218" s="26">
        <f>E219</f>
        <v>10000</v>
      </c>
      <c r="F218" s="26">
        <f>F219</f>
        <v>10000</v>
      </c>
      <c r="G218" s="26"/>
      <c r="H218" s="26"/>
      <c r="I218" s="26"/>
      <c r="J218" s="26"/>
      <c r="K218" s="26"/>
      <c r="L218" s="26"/>
      <c r="M218" s="26"/>
      <c r="N218" s="27">
        <f t="shared" ref="N218:N230" si="161">M218/E218</f>
        <v>0</v>
      </c>
      <c r="O218" s="26"/>
      <c r="P218" s="16"/>
    </row>
    <row r="219" spans="1:16" s="2" customFormat="1" outlineLevel="1" x14ac:dyDescent="0.25">
      <c r="A219" s="21" t="s">
        <v>5</v>
      </c>
      <c r="B219" s="22" t="s">
        <v>114</v>
      </c>
      <c r="C219" s="22"/>
      <c r="D219" s="23"/>
      <c r="E219" s="28">
        <v>10000</v>
      </c>
      <c r="F219" s="28">
        <v>10000</v>
      </c>
      <c r="G219" s="28"/>
      <c r="H219" s="28"/>
      <c r="I219" s="28"/>
      <c r="J219" s="28"/>
      <c r="K219" s="28"/>
      <c r="L219" s="28"/>
      <c r="M219" s="28"/>
      <c r="N219" s="29">
        <f t="shared" si="161"/>
        <v>0</v>
      </c>
      <c r="O219" s="24"/>
      <c r="P219" s="16"/>
    </row>
    <row r="220" spans="1:16" s="2" customFormat="1" ht="31.5" x14ac:dyDescent="0.25">
      <c r="A220" s="6" t="s">
        <v>0</v>
      </c>
      <c r="B220" s="14" t="s">
        <v>129</v>
      </c>
      <c r="C220" s="14">
        <v>3</v>
      </c>
      <c r="D220" s="17" t="s">
        <v>6</v>
      </c>
      <c r="E220" s="15">
        <f>E221+E228</f>
        <v>844000</v>
      </c>
      <c r="F220" s="15">
        <f t="shared" ref="F220:M220" si="162">F221+F228</f>
        <v>844000</v>
      </c>
      <c r="G220" s="15">
        <f t="shared" si="162"/>
        <v>7000</v>
      </c>
      <c r="H220" s="15">
        <f t="shared" si="162"/>
        <v>7000</v>
      </c>
      <c r="I220" s="15">
        <v>0</v>
      </c>
      <c r="J220" s="15">
        <f t="shared" ref="J220:L220" si="163">J221+J228</f>
        <v>0</v>
      </c>
      <c r="K220" s="15">
        <f t="shared" si="163"/>
        <v>0</v>
      </c>
      <c r="L220" s="15">
        <f t="shared" si="163"/>
        <v>0</v>
      </c>
      <c r="M220" s="15">
        <f t="shared" si="162"/>
        <v>0</v>
      </c>
      <c r="N220" s="12">
        <f t="shared" si="161"/>
        <v>0</v>
      </c>
      <c r="O220" s="15"/>
      <c r="P220" s="16"/>
    </row>
    <row r="221" spans="1:16" s="2" customFormat="1" outlineLevel="1" x14ac:dyDescent="0.25">
      <c r="A221" s="6">
        <v>1</v>
      </c>
      <c r="B221" s="14" t="s">
        <v>2</v>
      </c>
      <c r="C221" s="14" t="s">
        <v>187</v>
      </c>
      <c r="D221" s="17"/>
      <c r="E221" s="15">
        <f>E222+E225</f>
        <v>220000</v>
      </c>
      <c r="F221" s="15">
        <f>F222+F225</f>
        <v>220000</v>
      </c>
      <c r="G221" s="15">
        <f>G222+G225</f>
        <v>7000</v>
      </c>
      <c r="H221" s="15">
        <f>H222+H225</f>
        <v>7000</v>
      </c>
      <c r="I221" s="15">
        <v>0</v>
      </c>
      <c r="J221" s="15">
        <f>J222+J225</f>
        <v>0</v>
      </c>
      <c r="K221" s="15">
        <f>K222+K225</f>
        <v>0</v>
      </c>
      <c r="L221" s="15">
        <f>L222+L225</f>
        <v>0</v>
      </c>
      <c r="M221" s="15">
        <f>M222+M225</f>
        <v>0</v>
      </c>
      <c r="N221" s="12">
        <f t="shared" si="161"/>
        <v>0</v>
      </c>
      <c r="O221" s="15"/>
      <c r="P221" s="16"/>
    </row>
    <row r="222" spans="1:16" s="2" customFormat="1" ht="63" outlineLevel="1" x14ac:dyDescent="0.25">
      <c r="A222" s="18" t="s">
        <v>3</v>
      </c>
      <c r="B222" s="19" t="s">
        <v>7</v>
      </c>
      <c r="C222" s="19"/>
      <c r="D222" s="20" t="s">
        <v>8</v>
      </c>
      <c r="E222" s="26">
        <f>E223</f>
        <v>210000</v>
      </c>
      <c r="F222" s="26">
        <f>F223</f>
        <v>210000</v>
      </c>
      <c r="G222" s="26"/>
      <c r="H222" s="26"/>
      <c r="I222" s="26"/>
      <c r="J222" s="26"/>
      <c r="K222" s="26"/>
      <c r="L222" s="26"/>
      <c r="M222" s="26"/>
      <c r="N222" s="27">
        <f t="shared" si="161"/>
        <v>0</v>
      </c>
      <c r="O222" s="26"/>
      <c r="P222" s="16"/>
    </row>
    <row r="223" spans="1:16" s="2" customFormat="1" ht="47.25" outlineLevel="1" x14ac:dyDescent="0.25">
      <c r="A223" s="21" t="s">
        <v>5</v>
      </c>
      <c r="B223" s="22" t="s">
        <v>9</v>
      </c>
      <c r="C223" s="22"/>
      <c r="D223" s="23"/>
      <c r="E223" s="24">
        <f>E224</f>
        <v>210000</v>
      </c>
      <c r="F223" s="24">
        <f t="shared" ref="F223:M223" si="164">F224</f>
        <v>210000</v>
      </c>
      <c r="G223" s="24">
        <f t="shared" si="164"/>
        <v>0</v>
      </c>
      <c r="H223" s="24">
        <f t="shared" si="164"/>
        <v>0</v>
      </c>
      <c r="I223" s="24">
        <v>0</v>
      </c>
      <c r="J223" s="24">
        <f t="shared" si="164"/>
        <v>0</v>
      </c>
      <c r="K223" s="24">
        <f t="shared" si="164"/>
        <v>0</v>
      </c>
      <c r="L223" s="24">
        <f t="shared" si="164"/>
        <v>0</v>
      </c>
      <c r="M223" s="24">
        <f t="shared" si="164"/>
        <v>0</v>
      </c>
      <c r="N223" s="25">
        <f t="shared" si="161"/>
        <v>0</v>
      </c>
      <c r="O223" s="24"/>
      <c r="P223" s="16"/>
    </row>
    <row r="224" spans="1:16" s="2" customFormat="1" ht="23.25" customHeight="1" outlineLevel="1" x14ac:dyDescent="0.25">
      <c r="A224" s="8"/>
      <c r="B224" s="30" t="s">
        <v>136</v>
      </c>
      <c r="C224" s="30"/>
      <c r="D224" s="31"/>
      <c r="E224" s="28">
        <v>210000</v>
      </c>
      <c r="F224" s="28">
        <v>210000</v>
      </c>
      <c r="G224" s="28"/>
      <c r="H224" s="28"/>
      <c r="I224" s="28"/>
      <c r="J224" s="28"/>
      <c r="K224" s="28"/>
      <c r="L224" s="28"/>
      <c r="M224" s="28"/>
      <c r="N224" s="29">
        <f t="shared" si="161"/>
        <v>0</v>
      </c>
      <c r="O224" s="28"/>
      <c r="P224" s="16"/>
    </row>
    <row r="225" spans="1:17" s="2" customFormat="1" ht="31.5" outlineLevel="1" x14ac:dyDescent="0.25">
      <c r="A225" s="18" t="s">
        <v>10</v>
      </c>
      <c r="B225" s="19" t="s">
        <v>11</v>
      </c>
      <c r="C225" s="19"/>
      <c r="D225" s="20" t="s">
        <v>12</v>
      </c>
      <c r="E225" s="26">
        <f>E226</f>
        <v>10000</v>
      </c>
      <c r="F225" s="26">
        <f t="shared" ref="F225:M226" si="165">F226</f>
        <v>10000</v>
      </c>
      <c r="G225" s="26">
        <f t="shared" si="165"/>
        <v>7000</v>
      </c>
      <c r="H225" s="26">
        <f t="shared" si="165"/>
        <v>7000</v>
      </c>
      <c r="I225" s="26">
        <v>0</v>
      </c>
      <c r="J225" s="26">
        <f t="shared" si="165"/>
        <v>0</v>
      </c>
      <c r="K225" s="26">
        <f t="shared" si="165"/>
        <v>0</v>
      </c>
      <c r="L225" s="26">
        <f t="shared" si="165"/>
        <v>0</v>
      </c>
      <c r="M225" s="26">
        <f t="shared" si="165"/>
        <v>0</v>
      </c>
      <c r="N225" s="27">
        <f t="shared" si="161"/>
        <v>0</v>
      </c>
      <c r="O225" s="26"/>
      <c r="P225" s="16"/>
    </row>
    <row r="226" spans="1:17" s="2" customFormat="1" ht="47.25" outlineLevel="1" x14ac:dyDescent="0.25">
      <c r="A226" s="21" t="s">
        <v>5</v>
      </c>
      <c r="B226" s="22" t="s">
        <v>13</v>
      </c>
      <c r="C226" s="22"/>
      <c r="D226" s="23"/>
      <c r="E226" s="24">
        <f>E227</f>
        <v>10000</v>
      </c>
      <c r="F226" s="24">
        <f t="shared" si="165"/>
        <v>10000</v>
      </c>
      <c r="G226" s="24">
        <f t="shared" si="165"/>
        <v>7000</v>
      </c>
      <c r="H226" s="24">
        <f t="shared" si="165"/>
        <v>7000</v>
      </c>
      <c r="I226" s="24">
        <v>0</v>
      </c>
      <c r="J226" s="24">
        <f t="shared" si="165"/>
        <v>0</v>
      </c>
      <c r="K226" s="24">
        <f t="shared" si="165"/>
        <v>0</v>
      </c>
      <c r="L226" s="24">
        <f t="shared" si="165"/>
        <v>0</v>
      </c>
      <c r="M226" s="24">
        <f t="shared" si="165"/>
        <v>0</v>
      </c>
      <c r="N226" s="25">
        <f t="shared" si="161"/>
        <v>0</v>
      </c>
      <c r="O226" s="24"/>
      <c r="P226" s="16"/>
    </row>
    <row r="227" spans="1:17" s="2" customFormat="1" ht="31.5" outlineLevel="1" x14ac:dyDescent="0.25">
      <c r="A227" s="8"/>
      <c r="B227" s="30" t="s">
        <v>147</v>
      </c>
      <c r="C227" s="30"/>
      <c r="D227" s="31"/>
      <c r="E227" s="28">
        <f>F227+G227-H227</f>
        <v>10000</v>
      </c>
      <c r="F227" s="28">
        <v>10000</v>
      </c>
      <c r="G227" s="28">
        <v>7000</v>
      </c>
      <c r="H227" s="28">
        <f>G227</f>
        <v>7000</v>
      </c>
      <c r="I227" s="28"/>
      <c r="J227" s="28"/>
      <c r="K227" s="28"/>
      <c r="L227" s="28"/>
      <c r="M227" s="28"/>
      <c r="N227" s="29">
        <f t="shared" si="161"/>
        <v>0</v>
      </c>
      <c r="O227" s="28"/>
      <c r="P227" s="16"/>
    </row>
    <row r="228" spans="1:17" s="2" customFormat="1" outlineLevel="1" x14ac:dyDescent="0.25">
      <c r="A228" s="6">
        <v>2</v>
      </c>
      <c r="B228" s="14" t="s">
        <v>59</v>
      </c>
      <c r="C228" s="14" t="s">
        <v>188</v>
      </c>
      <c r="D228" s="17"/>
      <c r="E228" s="15">
        <f>E229</f>
        <v>624000</v>
      </c>
      <c r="F228" s="15">
        <f t="shared" ref="F228:M228" si="166">F229</f>
        <v>624000</v>
      </c>
      <c r="G228" s="15">
        <f t="shared" si="166"/>
        <v>0</v>
      </c>
      <c r="H228" s="15">
        <f t="shared" si="166"/>
        <v>0</v>
      </c>
      <c r="I228" s="15">
        <v>0</v>
      </c>
      <c r="J228" s="15">
        <f t="shared" si="166"/>
        <v>0</v>
      </c>
      <c r="K228" s="15">
        <f t="shared" si="166"/>
        <v>0</v>
      </c>
      <c r="L228" s="15">
        <f t="shared" si="166"/>
        <v>0</v>
      </c>
      <c r="M228" s="15">
        <f t="shared" si="166"/>
        <v>0</v>
      </c>
      <c r="N228" s="12">
        <f t="shared" si="161"/>
        <v>0</v>
      </c>
      <c r="O228" s="15"/>
      <c r="P228" s="16"/>
    </row>
    <row r="229" spans="1:17" s="2" customFormat="1" ht="63" outlineLevel="1" x14ac:dyDescent="0.25">
      <c r="A229" s="18" t="s">
        <v>3</v>
      </c>
      <c r="B229" s="19" t="s">
        <v>7</v>
      </c>
      <c r="C229" s="19"/>
      <c r="D229" s="20" t="s">
        <v>8</v>
      </c>
      <c r="E229" s="26">
        <f>E230</f>
        <v>624000</v>
      </c>
      <c r="F229" s="26">
        <f>F230</f>
        <v>624000</v>
      </c>
      <c r="G229" s="26"/>
      <c r="H229" s="26"/>
      <c r="I229" s="26"/>
      <c r="J229" s="26"/>
      <c r="K229" s="26"/>
      <c r="L229" s="26"/>
      <c r="M229" s="26"/>
      <c r="N229" s="27">
        <f t="shared" si="161"/>
        <v>0</v>
      </c>
      <c r="O229" s="26"/>
      <c r="P229" s="16"/>
    </row>
    <row r="230" spans="1:17" s="2" customFormat="1" ht="47.25" outlineLevel="1" x14ac:dyDescent="0.25">
      <c r="A230" s="21" t="s">
        <v>5</v>
      </c>
      <c r="B230" s="22" t="s">
        <v>9</v>
      </c>
      <c r="C230" s="22"/>
      <c r="D230" s="23"/>
      <c r="E230" s="24">
        <f>E231</f>
        <v>624000</v>
      </c>
      <c r="F230" s="24">
        <f t="shared" ref="F230:M230" si="167">F231</f>
        <v>624000</v>
      </c>
      <c r="G230" s="24">
        <f t="shared" si="167"/>
        <v>0</v>
      </c>
      <c r="H230" s="24">
        <f t="shared" si="167"/>
        <v>0</v>
      </c>
      <c r="I230" s="24">
        <v>0</v>
      </c>
      <c r="J230" s="24">
        <f t="shared" si="167"/>
        <v>0</v>
      </c>
      <c r="K230" s="24">
        <f t="shared" si="167"/>
        <v>0</v>
      </c>
      <c r="L230" s="24">
        <f t="shared" si="167"/>
        <v>0</v>
      </c>
      <c r="M230" s="24">
        <f t="shared" si="167"/>
        <v>0</v>
      </c>
      <c r="N230" s="25">
        <f t="shared" si="161"/>
        <v>0</v>
      </c>
      <c r="O230" s="24"/>
      <c r="P230" s="16"/>
    </row>
    <row r="231" spans="1:17" s="2" customFormat="1" ht="23.25" customHeight="1" outlineLevel="1" x14ac:dyDescent="0.25">
      <c r="A231" s="8"/>
      <c r="B231" s="30" t="s">
        <v>164</v>
      </c>
      <c r="C231" s="30"/>
      <c r="D231" s="31"/>
      <c r="E231" s="28">
        <v>624000</v>
      </c>
      <c r="F231" s="28">
        <v>624000</v>
      </c>
      <c r="G231" s="28"/>
      <c r="H231" s="28"/>
      <c r="I231" s="28"/>
      <c r="J231" s="28"/>
      <c r="K231" s="28"/>
      <c r="L231" s="28"/>
      <c r="M231" s="28"/>
      <c r="N231" s="29"/>
      <c r="O231" s="28"/>
      <c r="P231" s="16"/>
    </row>
    <row r="232" spans="1:17" s="2" customFormat="1" x14ac:dyDescent="0.25">
      <c r="A232" s="6" t="s">
        <v>17</v>
      </c>
      <c r="B232" s="14" t="s">
        <v>52</v>
      </c>
      <c r="C232" s="14"/>
      <c r="D232" s="6"/>
      <c r="E232" s="15">
        <f>E233+E240+E251</f>
        <v>2425934</v>
      </c>
      <c r="F232" s="15">
        <f t="shared" ref="F232:M232" si="168">F233+F240+F251</f>
        <v>1785000</v>
      </c>
      <c r="G232" s="15">
        <f t="shared" si="168"/>
        <v>646558</v>
      </c>
      <c r="H232" s="15">
        <f t="shared" si="168"/>
        <v>5624</v>
      </c>
      <c r="I232" s="15">
        <v>196578</v>
      </c>
      <c r="J232" s="15">
        <f t="shared" ref="J232:L232" si="169">J233+J240+J251</f>
        <v>196578</v>
      </c>
      <c r="K232" s="15">
        <f t="shared" si="169"/>
        <v>196578</v>
      </c>
      <c r="L232" s="15">
        <f t="shared" si="169"/>
        <v>196578</v>
      </c>
      <c r="M232" s="15">
        <f t="shared" si="168"/>
        <v>196578</v>
      </c>
      <c r="N232" s="12">
        <f t="shared" ref="N232:N238" si="170">M232/E232</f>
        <v>8.103188297785513E-2</v>
      </c>
      <c r="O232" s="15"/>
      <c r="P232" s="16"/>
    </row>
    <row r="233" spans="1:17" s="2" customFormat="1" x14ac:dyDescent="0.25">
      <c r="A233" s="6" t="s">
        <v>17</v>
      </c>
      <c r="B233" s="14" t="s">
        <v>130</v>
      </c>
      <c r="C233" s="14">
        <v>1</v>
      </c>
      <c r="D233" s="17" t="s">
        <v>25</v>
      </c>
      <c r="E233" s="15">
        <f>+E234+E237</f>
        <v>1004934</v>
      </c>
      <c r="F233" s="15">
        <f t="shared" ref="F233:M233" si="171">+F234+F237</f>
        <v>942000</v>
      </c>
      <c r="G233" s="15">
        <f t="shared" si="171"/>
        <v>65014.000000000029</v>
      </c>
      <c r="H233" s="15">
        <f t="shared" si="171"/>
        <v>2080</v>
      </c>
      <c r="I233" s="15">
        <v>132659</v>
      </c>
      <c r="J233" s="15">
        <f t="shared" ref="J233:L233" si="172">+J234+J237</f>
        <v>132659</v>
      </c>
      <c r="K233" s="15">
        <f t="shared" si="172"/>
        <v>132659</v>
      </c>
      <c r="L233" s="15">
        <f t="shared" si="172"/>
        <v>132659</v>
      </c>
      <c r="M233" s="15">
        <f t="shared" si="171"/>
        <v>132659</v>
      </c>
      <c r="N233" s="12">
        <f t="shared" si="170"/>
        <v>0.13200767413581391</v>
      </c>
      <c r="O233" s="15"/>
      <c r="P233" s="16"/>
    </row>
    <row r="234" spans="1:17" s="2" customFormat="1" outlineLevel="1" x14ac:dyDescent="0.25">
      <c r="A234" s="6">
        <v>1</v>
      </c>
      <c r="B234" s="14" t="s">
        <v>2</v>
      </c>
      <c r="C234" s="14" t="s">
        <v>3</v>
      </c>
      <c r="D234" s="17"/>
      <c r="E234" s="15">
        <f>E235+E236</f>
        <v>492000</v>
      </c>
      <c r="F234" s="15">
        <f t="shared" ref="F234:M234" si="173">F235+F236</f>
        <v>442000</v>
      </c>
      <c r="G234" s="15">
        <f t="shared" si="173"/>
        <v>52080</v>
      </c>
      <c r="H234" s="15">
        <f t="shared" si="173"/>
        <v>2080</v>
      </c>
      <c r="I234" s="15">
        <v>0</v>
      </c>
      <c r="J234" s="15">
        <f t="shared" ref="J234:L234" si="174">J235+J236</f>
        <v>0</v>
      </c>
      <c r="K234" s="15">
        <f t="shared" si="174"/>
        <v>0</v>
      </c>
      <c r="L234" s="15">
        <f t="shared" si="174"/>
        <v>0</v>
      </c>
      <c r="M234" s="15">
        <f t="shared" si="173"/>
        <v>0</v>
      </c>
      <c r="N234" s="12">
        <f t="shared" si="170"/>
        <v>0</v>
      </c>
      <c r="O234" s="15"/>
      <c r="P234" s="16"/>
    </row>
    <row r="235" spans="1:17" s="2" customFormat="1" outlineLevel="1" x14ac:dyDescent="0.25">
      <c r="A235" s="21"/>
      <c r="B235" s="22" t="s">
        <v>26</v>
      </c>
      <c r="C235" s="22"/>
      <c r="D235" s="23" t="s">
        <v>27</v>
      </c>
      <c r="E235" s="24">
        <f>F235+G235-H235</f>
        <v>150000</v>
      </c>
      <c r="F235" s="24">
        <v>100000</v>
      </c>
      <c r="G235" s="24">
        <v>50000</v>
      </c>
      <c r="H235" s="24"/>
      <c r="I235" s="24"/>
      <c r="J235" s="24"/>
      <c r="K235" s="24"/>
      <c r="L235" s="24"/>
      <c r="M235" s="24"/>
      <c r="N235" s="25">
        <f t="shared" si="170"/>
        <v>0</v>
      </c>
      <c r="O235" s="28"/>
      <c r="P235" s="16"/>
    </row>
    <row r="236" spans="1:17" s="2" customFormat="1" ht="31.5" outlineLevel="1" x14ac:dyDescent="0.25">
      <c r="A236" s="21"/>
      <c r="B236" s="22" t="s">
        <v>216</v>
      </c>
      <c r="C236" s="22"/>
      <c r="D236" s="23" t="s">
        <v>29</v>
      </c>
      <c r="E236" s="24">
        <f>F236+G236-H236</f>
        <v>342000</v>
      </c>
      <c r="F236" s="24">
        <v>342000</v>
      </c>
      <c r="G236" s="24">
        <v>2080</v>
      </c>
      <c r="H236" s="24">
        <f>G236</f>
        <v>2080</v>
      </c>
      <c r="I236" s="24"/>
      <c r="J236" s="24"/>
      <c r="K236" s="24"/>
      <c r="L236" s="24"/>
      <c r="M236" s="24"/>
      <c r="N236" s="25">
        <f t="shared" si="170"/>
        <v>0</v>
      </c>
      <c r="O236" s="28"/>
      <c r="P236" s="16"/>
    </row>
    <row r="237" spans="1:17" s="2" customFormat="1" outlineLevel="1" x14ac:dyDescent="0.25">
      <c r="A237" s="6">
        <v>2</v>
      </c>
      <c r="B237" s="14" t="s">
        <v>59</v>
      </c>
      <c r="C237" s="14" t="s">
        <v>10</v>
      </c>
      <c r="D237" s="17"/>
      <c r="E237" s="15">
        <f>E238+E239</f>
        <v>512934</v>
      </c>
      <c r="F237" s="15">
        <f t="shared" ref="F237:M237" si="175">F238+F239</f>
        <v>500000</v>
      </c>
      <c r="G237" s="15">
        <f t="shared" si="175"/>
        <v>12934.000000000025</v>
      </c>
      <c r="H237" s="15"/>
      <c r="I237" s="15">
        <v>132659</v>
      </c>
      <c r="J237" s="15">
        <f t="shared" ref="J237:L237" si="176">J238+J239</f>
        <v>132659</v>
      </c>
      <c r="K237" s="15">
        <f t="shared" si="176"/>
        <v>132659</v>
      </c>
      <c r="L237" s="15">
        <f t="shared" si="176"/>
        <v>132659</v>
      </c>
      <c r="M237" s="15">
        <f t="shared" si="175"/>
        <v>132659</v>
      </c>
      <c r="N237" s="12">
        <f t="shared" si="170"/>
        <v>0.25862781566439347</v>
      </c>
      <c r="O237" s="15"/>
      <c r="P237" s="16"/>
    </row>
    <row r="238" spans="1:17" s="2" customFormat="1" outlineLevel="1" x14ac:dyDescent="0.25">
      <c r="A238" s="8"/>
      <c r="B238" s="30" t="s">
        <v>65</v>
      </c>
      <c r="C238" s="30"/>
      <c r="D238" s="31"/>
      <c r="E238" s="28">
        <f>F238+G238</f>
        <v>12934.000000000025</v>
      </c>
      <c r="F238" s="28"/>
      <c r="G238" s="28">
        <v>12934.000000000025</v>
      </c>
      <c r="H238" s="28"/>
      <c r="I238" s="28"/>
      <c r="J238" s="28"/>
      <c r="K238" s="28"/>
      <c r="L238" s="28"/>
      <c r="M238" s="28"/>
      <c r="N238" s="29">
        <f t="shared" si="170"/>
        <v>0</v>
      </c>
      <c r="O238" s="28"/>
      <c r="P238" s="16"/>
      <c r="Q238" s="2">
        <v>1000</v>
      </c>
    </row>
    <row r="239" spans="1:17" s="2" customFormat="1" ht="31.5" outlineLevel="1" x14ac:dyDescent="0.25">
      <c r="A239" s="8"/>
      <c r="B239" s="30" t="s">
        <v>175</v>
      </c>
      <c r="C239" s="30"/>
      <c r="D239" s="31"/>
      <c r="E239" s="28">
        <f>F239+G239</f>
        <v>500000</v>
      </c>
      <c r="F239" s="28">
        <v>500000</v>
      </c>
      <c r="G239" s="28"/>
      <c r="H239" s="28"/>
      <c r="I239" s="28">
        <v>132659</v>
      </c>
      <c r="J239" s="28">
        <v>132659</v>
      </c>
      <c r="K239" s="28">
        <v>132659</v>
      </c>
      <c r="L239" s="28">
        <v>132659</v>
      </c>
      <c r="M239" s="28">
        <v>132659</v>
      </c>
      <c r="N239" s="29"/>
      <c r="O239" s="28"/>
      <c r="P239" s="16"/>
    </row>
    <row r="240" spans="1:17" s="2" customFormat="1" ht="31.5" x14ac:dyDescent="0.25">
      <c r="A240" s="6" t="s">
        <v>18</v>
      </c>
      <c r="B240" s="14" t="s">
        <v>119</v>
      </c>
      <c r="C240" s="14">
        <v>2</v>
      </c>
      <c r="D240" s="17" t="s">
        <v>1</v>
      </c>
      <c r="E240" s="15">
        <f>+E241</f>
        <v>456000</v>
      </c>
      <c r="F240" s="15">
        <f t="shared" ref="F240:M240" si="177">+F241</f>
        <v>110000</v>
      </c>
      <c r="G240" s="15">
        <f t="shared" si="177"/>
        <v>346000</v>
      </c>
      <c r="H240" s="15">
        <f t="shared" si="177"/>
        <v>0</v>
      </c>
      <c r="I240" s="15">
        <v>0</v>
      </c>
      <c r="J240" s="15">
        <f t="shared" si="177"/>
        <v>0</v>
      </c>
      <c r="K240" s="15">
        <f t="shared" si="177"/>
        <v>0</v>
      </c>
      <c r="L240" s="15">
        <f t="shared" si="177"/>
        <v>0</v>
      </c>
      <c r="M240" s="15">
        <f t="shared" si="177"/>
        <v>0</v>
      </c>
      <c r="N240" s="12">
        <f>M240/E240</f>
        <v>0</v>
      </c>
      <c r="O240" s="15"/>
      <c r="P240" s="16"/>
    </row>
    <row r="241" spans="1:16" s="2" customFormat="1" outlineLevel="1" x14ac:dyDescent="0.25">
      <c r="A241" s="6">
        <v>1</v>
      </c>
      <c r="B241" s="14" t="s">
        <v>2</v>
      </c>
      <c r="C241" s="14" t="s">
        <v>75</v>
      </c>
      <c r="D241" s="17"/>
      <c r="E241" s="15">
        <f>E245+E249+E242</f>
        <v>456000</v>
      </c>
      <c r="F241" s="15">
        <f t="shared" ref="F241:M241" si="178">F245+F249+F242</f>
        <v>110000</v>
      </c>
      <c r="G241" s="15">
        <f t="shared" si="178"/>
        <v>346000</v>
      </c>
      <c r="H241" s="15">
        <f t="shared" si="178"/>
        <v>0</v>
      </c>
      <c r="I241" s="15">
        <v>0</v>
      </c>
      <c r="J241" s="15">
        <f t="shared" ref="J241:L241" si="179">J245+J249+J242</f>
        <v>0</v>
      </c>
      <c r="K241" s="15">
        <f t="shared" si="179"/>
        <v>0</v>
      </c>
      <c r="L241" s="15">
        <f t="shared" si="179"/>
        <v>0</v>
      </c>
      <c r="M241" s="15">
        <f t="shared" si="178"/>
        <v>0</v>
      </c>
      <c r="N241" s="12">
        <f>M241/E241</f>
        <v>0</v>
      </c>
      <c r="O241" s="15"/>
      <c r="P241" s="16"/>
    </row>
    <row r="242" spans="1:16" s="2" customFormat="1" ht="31.5" outlineLevel="1" x14ac:dyDescent="0.25">
      <c r="A242" s="18" t="s">
        <v>3</v>
      </c>
      <c r="B242" s="19" t="s">
        <v>117</v>
      </c>
      <c r="C242" s="14"/>
      <c r="D242" s="20" t="s">
        <v>4</v>
      </c>
      <c r="E242" s="26">
        <f>E243</f>
        <v>100000</v>
      </c>
      <c r="F242" s="26">
        <f t="shared" ref="F242:F243" si="180">F243</f>
        <v>0</v>
      </c>
      <c r="G242" s="26">
        <f t="shared" ref="G242:G243" si="181">G243</f>
        <v>100000</v>
      </c>
      <c r="H242" s="26">
        <f t="shared" ref="H242:H243" si="182">H243</f>
        <v>0</v>
      </c>
      <c r="I242" s="26">
        <v>0</v>
      </c>
      <c r="J242" s="26">
        <f t="shared" ref="J242:M243" si="183">J243</f>
        <v>0</v>
      </c>
      <c r="K242" s="26">
        <f t="shared" si="183"/>
        <v>0</v>
      </c>
      <c r="L242" s="26">
        <f t="shared" si="183"/>
        <v>0</v>
      </c>
      <c r="M242" s="26">
        <f t="shared" si="183"/>
        <v>0</v>
      </c>
      <c r="N242" s="12"/>
      <c r="O242" s="15"/>
      <c r="P242" s="16"/>
    </row>
    <row r="243" spans="1:16" s="2" customFormat="1" ht="31.5" outlineLevel="1" x14ac:dyDescent="0.25">
      <c r="A243" s="21" t="s">
        <v>5</v>
      </c>
      <c r="B243" s="22" t="s">
        <v>199</v>
      </c>
      <c r="C243" s="22"/>
      <c r="D243" s="23"/>
      <c r="E243" s="24">
        <f>E244</f>
        <v>100000</v>
      </c>
      <c r="F243" s="24">
        <f t="shared" si="180"/>
        <v>0</v>
      </c>
      <c r="G243" s="24">
        <f t="shared" si="181"/>
        <v>100000</v>
      </c>
      <c r="H243" s="24">
        <f t="shared" si="182"/>
        <v>0</v>
      </c>
      <c r="I243" s="24">
        <v>0</v>
      </c>
      <c r="J243" s="24">
        <f t="shared" si="183"/>
        <v>0</v>
      </c>
      <c r="K243" s="24">
        <f t="shared" si="183"/>
        <v>0</v>
      </c>
      <c r="L243" s="24">
        <f t="shared" si="183"/>
        <v>0</v>
      </c>
      <c r="M243" s="24">
        <f t="shared" si="183"/>
        <v>0</v>
      </c>
      <c r="N243" s="25"/>
      <c r="O243" s="24"/>
      <c r="P243" s="16"/>
    </row>
    <row r="244" spans="1:16" s="2" customFormat="1" outlineLevel="1" x14ac:dyDescent="0.25">
      <c r="A244" s="21"/>
      <c r="B244" s="22" t="s">
        <v>200</v>
      </c>
      <c r="C244" s="22"/>
      <c r="D244" s="23"/>
      <c r="E244" s="24">
        <f>F244+G244-H244</f>
        <v>100000</v>
      </c>
      <c r="F244" s="24"/>
      <c r="G244" s="24">
        <v>100000</v>
      </c>
      <c r="H244" s="24"/>
      <c r="I244" s="24"/>
      <c r="J244" s="24"/>
      <c r="K244" s="24"/>
      <c r="L244" s="24"/>
      <c r="M244" s="24"/>
      <c r="N244" s="25"/>
      <c r="O244" s="24"/>
      <c r="P244" s="16"/>
    </row>
    <row r="245" spans="1:16" s="2" customFormat="1" ht="31.5" outlineLevel="1" x14ac:dyDescent="0.25">
      <c r="A245" s="18" t="s">
        <v>10</v>
      </c>
      <c r="B245" s="19" t="s">
        <v>30</v>
      </c>
      <c r="C245" s="19"/>
      <c r="D245" s="20" t="s">
        <v>31</v>
      </c>
      <c r="E245" s="26">
        <f>E246</f>
        <v>346000</v>
      </c>
      <c r="F245" s="26">
        <f t="shared" ref="F245:M245" si="184">F246</f>
        <v>100000</v>
      </c>
      <c r="G245" s="26">
        <f t="shared" si="184"/>
        <v>246000</v>
      </c>
      <c r="H245" s="26">
        <f t="shared" si="184"/>
        <v>0</v>
      </c>
      <c r="I245" s="26">
        <v>0</v>
      </c>
      <c r="J245" s="26">
        <f t="shared" si="184"/>
        <v>0</v>
      </c>
      <c r="K245" s="26">
        <f t="shared" si="184"/>
        <v>0</v>
      </c>
      <c r="L245" s="26">
        <f t="shared" si="184"/>
        <v>0</v>
      </c>
      <c r="M245" s="26">
        <f t="shared" si="184"/>
        <v>0</v>
      </c>
      <c r="N245" s="27">
        <f t="shared" ref="N245:N254" si="185">M245/E245</f>
        <v>0</v>
      </c>
      <c r="O245" s="26"/>
      <c r="P245" s="16"/>
    </row>
    <row r="246" spans="1:16" s="2" customFormat="1" ht="31.5" outlineLevel="1" x14ac:dyDescent="0.25">
      <c r="A246" s="21" t="s">
        <v>5</v>
      </c>
      <c r="B246" s="22" t="s">
        <v>32</v>
      </c>
      <c r="C246" s="22"/>
      <c r="D246" s="23"/>
      <c r="E246" s="24">
        <f>E247+E248</f>
        <v>346000</v>
      </c>
      <c r="F246" s="24">
        <f t="shared" ref="F246:M246" si="186">F247+F248</f>
        <v>100000</v>
      </c>
      <c r="G246" s="24">
        <f t="shared" si="186"/>
        <v>246000</v>
      </c>
      <c r="H246" s="24">
        <f t="shared" si="186"/>
        <v>0</v>
      </c>
      <c r="I246" s="24">
        <v>0</v>
      </c>
      <c r="J246" s="24">
        <f t="shared" ref="J246:L246" si="187">J247+J248</f>
        <v>0</v>
      </c>
      <c r="K246" s="24">
        <f t="shared" si="187"/>
        <v>0</v>
      </c>
      <c r="L246" s="24">
        <f t="shared" si="187"/>
        <v>0</v>
      </c>
      <c r="M246" s="24">
        <f t="shared" si="186"/>
        <v>0</v>
      </c>
      <c r="N246" s="25">
        <f t="shared" si="185"/>
        <v>0</v>
      </c>
      <c r="O246" s="24"/>
      <c r="P246" s="16"/>
    </row>
    <row r="247" spans="1:16" s="2" customFormat="1" outlineLevel="1" x14ac:dyDescent="0.25">
      <c r="A247" s="8"/>
      <c r="B247" s="30" t="s">
        <v>33</v>
      </c>
      <c r="C247" s="30"/>
      <c r="D247" s="31"/>
      <c r="E247" s="28">
        <v>100000</v>
      </c>
      <c r="F247" s="28">
        <v>100000</v>
      </c>
      <c r="G247" s="28"/>
      <c r="H247" s="28"/>
      <c r="I247" s="28"/>
      <c r="J247" s="28"/>
      <c r="K247" s="28"/>
      <c r="L247" s="28"/>
      <c r="M247" s="28"/>
      <c r="N247" s="29">
        <f t="shared" si="185"/>
        <v>0</v>
      </c>
      <c r="O247" s="28" t="s">
        <v>221</v>
      </c>
      <c r="P247" s="16"/>
    </row>
    <row r="248" spans="1:16" s="2" customFormat="1" outlineLevel="1" x14ac:dyDescent="0.25">
      <c r="A248" s="8"/>
      <c r="B248" s="30" t="s">
        <v>201</v>
      </c>
      <c r="C248" s="30"/>
      <c r="D248" s="31"/>
      <c r="E248" s="28">
        <f>F248+G248-H248</f>
        <v>246000</v>
      </c>
      <c r="F248" s="28"/>
      <c r="G248" s="28">
        <v>246000</v>
      </c>
      <c r="H248" s="28"/>
      <c r="I248" s="28"/>
      <c r="J248" s="28"/>
      <c r="K248" s="28"/>
      <c r="L248" s="28"/>
      <c r="M248" s="28"/>
      <c r="N248" s="29">
        <f t="shared" si="185"/>
        <v>0</v>
      </c>
      <c r="O248" s="28" t="s">
        <v>221</v>
      </c>
      <c r="P248" s="16"/>
    </row>
    <row r="249" spans="1:16" s="2" customFormat="1" ht="31.5" outlineLevel="1" x14ac:dyDescent="0.25">
      <c r="A249" s="18" t="s">
        <v>14</v>
      </c>
      <c r="B249" s="19" t="s">
        <v>92</v>
      </c>
      <c r="C249" s="19"/>
      <c r="D249" s="20" t="s">
        <v>115</v>
      </c>
      <c r="E249" s="26">
        <f>E250</f>
        <v>10000</v>
      </c>
      <c r="F249" s="26">
        <f>F250</f>
        <v>10000</v>
      </c>
      <c r="G249" s="26"/>
      <c r="H249" s="26"/>
      <c r="I249" s="26"/>
      <c r="J249" s="26"/>
      <c r="K249" s="26"/>
      <c r="L249" s="26"/>
      <c r="M249" s="26"/>
      <c r="N249" s="27">
        <f t="shared" si="185"/>
        <v>0</v>
      </c>
      <c r="O249" s="26"/>
      <c r="P249" s="16"/>
    </row>
    <row r="250" spans="1:16" s="2" customFormat="1" outlineLevel="1" x14ac:dyDescent="0.25">
      <c r="A250" s="21" t="s">
        <v>5</v>
      </c>
      <c r="B250" s="22" t="s">
        <v>114</v>
      </c>
      <c r="C250" s="22"/>
      <c r="D250" s="23"/>
      <c r="E250" s="28">
        <v>10000</v>
      </c>
      <c r="F250" s="28">
        <v>10000</v>
      </c>
      <c r="G250" s="28"/>
      <c r="H250" s="28"/>
      <c r="I250" s="28"/>
      <c r="J250" s="28"/>
      <c r="K250" s="28"/>
      <c r="L250" s="28"/>
      <c r="M250" s="28"/>
      <c r="N250" s="29">
        <f t="shared" si="185"/>
        <v>0</v>
      </c>
      <c r="O250" s="24"/>
      <c r="P250" s="16"/>
    </row>
    <row r="251" spans="1:16" s="2" customFormat="1" ht="31.5" x14ac:dyDescent="0.25">
      <c r="A251" s="6" t="s">
        <v>0</v>
      </c>
      <c r="B251" s="14" t="s">
        <v>129</v>
      </c>
      <c r="C251" s="14">
        <v>3</v>
      </c>
      <c r="D251" s="17" t="s">
        <v>6</v>
      </c>
      <c r="E251" s="15">
        <f>E252+E265</f>
        <v>965000</v>
      </c>
      <c r="F251" s="15">
        <f t="shared" ref="F251:M251" si="188">F252+F265</f>
        <v>733000</v>
      </c>
      <c r="G251" s="15">
        <f t="shared" si="188"/>
        <v>235544</v>
      </c>
      <c r="H251" s="15">
        <f t="shared" si="188"/>
        <v>3544</v>
      </c>
      <c r="I251" s="15">
        <v>63919</v>
      </c>
      <c r="J251" s="15">
        <f t="shared" ref="J251:L251" si="189">J252+J265</f>
        <v>63919</v>
      </c>
      <c r="K251" s="15">
        <f t="shared" si="189"/>
        <v>63919</v>
      </c>
      <c r="L251" s="15">
        <f t="shared" si="189"/>
        <v>63919</v>
      </c>
      <c r="M251" s="15">
        <f t="shared" si="188"/>
        <v>63919</v>
      </c>
      <c r="N251" s="12">
        <f t="shared" si="185"/>
        <v>6.6237305699481872E-2</v>
      </c>
      <c r="O251" s="15"/>
      <c r="P251" s="16"/>
    </row>
    <row r="252" spans="1:16" s="2" customFormat="1" outlineLevel="1" x14ac:dyDescent="0.25">
      <c r="A252" s="6">
        <v>1</v>
      </c>
      <c r="B252" s="14" t="s">
        <v>2</v>
      </c>
      <c r="C252" s="14" t="s">
        <v>187</v>
      </c>
      <c r="D252" s="17"/>
      <c r="E252" s="15">
        <f>E253+E259+E262+E256</f>
        <v>662000</v>
      </c>
      <c r="F252" s="15">
        <f t="shared" ref="F252:M252" si="190">F253+F259+F262+F256</f>
        <v>430000</v>
      </c>
      <c r="G252" s="15">
        <f t="shared" si="190"/>
        <v>235544</v>
      </c>
      <c r="H252" s="15">
        <f t="shared" si="190"/>
        <v>3544</v>
      </c>
      <c r="I252" s="15">
        <v>20000</v>
      </c>
      <c r="J252" s="15">
        <f t="shared" ref="J252:L252" si="191">J253+J259+J262+J256</f>
        <v>20000</v>
      </c>
      <c r="K252" s="15">
        <f t="shared" si="191"/>
        <v>20000</v>
      </c>
      <c r="L252" s="15">
        <f t="shared" si="191"/>
        <v>20000</v>
      </c>
      <c r="M252" s="15">
        <f t="shared" si="190"/>
        <v>20000</v>
      </c>
      <c r="N252" s="12">
        <f t="shared" si="185"/>
        <v>3.0211480362537766E-2</v>
      </c>
      <c r="O252" s="15"/>
      <c r="P252" s="16"/>
    </row>
    <row r="253" spans="1:16" s="2" customFormat="1" ht="31.5" outlineLevel="1" x14ac:dyDescent="0.25">
      <c r="A253" s="18" t="s">
        <v>3</v>
      </c>
      <c r="B253" s="19" t="s">
        <v>34</v>
      </c>
      <c r="C253" s="19"/>
      <c r="D253" s="20" t="s">
        <v>35</v>
      </c>
      <c r="E253" s="26">
        <f>E254+E255</f>
        <v>20000</v>
      </c>
      <c r="F253" s="26">
        <f t="shared" ref="F253:M253" si="192">F254+F255</f>
        <v>20000</v>
      </c>
      <c r="G253" s="26">
        <f t="shared" si="192"/>
        <v>3500</v>
      </c>
      <c r="H253" s="26">
        <f t="shared" si="192"/>
        <v>3500</v>
      </c>
      <c r="I253" s="26">
        <v>20000</v>
      </c>
      <c r="J253" s="26">
        <f t="shared" ref="J253:L253" si="193">J254+J255</f>
        <v>20000</v>
      </c>
      <c r="K253" s="26">
        <f t="shared" si="193"/>
        <v>20000</v>
      </c>
      <c r="L253" s="26">
        <f t="shared" si="193"/>
        <v>20000</v>
      </c>
      <c r="M253" s="26">
        <f t="shared" si="192"/>
        <v>20000</v>
      </c>
      <c r="N253" s="27">
        <f t="shared" si="185"/>
        <v>1</v>
      </c>
      <c r="O253" s="26"/>
      <c r="P253" s="16"/>
    </row>
    <row r="254" spans="1:16" s="2" customFormat="1" ht="31.5" outlineLevel="1" x14ac:dyDescent="0.25">
      <c r="A254" s="21"/>
      <c r="B254" s="22" t="s">
        <v>133</v>
      </c>
      <c r="C254" s="22"/>
      <c r="D254" s="23"/>
      <c r="E254" s="24">
        <v>20000</v>
      </c>
      <c r="F254" s="24">
        <v>20000</v>
      </c>
      <c r="G254" s="24"/>
      <c r="H254" s="24"/>
      <c r="I254" s="24">
        <v>20000</v>
      </c>
      <c r="J254" s="24">
        <f>E254</f>
        <v>20000</v>
      </c>
      <c r="K254" s="24">
        <f>E254</f>
        <v>20000</v>
      </c>
      <c r="L254" s="24">
        <f>E254</f>
        <v>20000</v>
      </c>
      <c r="M254" s="24">
        <f>F254</f>
        <v>20000</v>
      </c>
      <c r="N254" s="25">
        <f t="shared" si="185"/>
        <v>1</v>
      </c>
      <c r="O254" s="24"/>
      <c r="P254" s="16"/>
    </row>
    <row r="255" spans="1:16" s="2" customFormat="1" ht="31.5" outlineLevel="1" x14ac:dyDescent="0.25">
      <c r="A255" s="21"/>
      <c r="B255" s="22" t="s">
        <v>202</v>
      </c>
      <c r="C255" s="22"/>
      <c r="D255" s="23"/>
      <c r="E255" s="24">
        <f>F255+G255-H255</f>
        <v>0</v>
      </c>
      <c r="F255" s="24"/>
      <c r="G255" s="24">
        <v>3500</v>
      </c>
      <c r="H255" s="24">
        <f>G255</f>
        <v>3500</v>
      </c>
      <c r="I255" s="24"/>
      <c r="J255" s="24"/>
      <c r="K255" s="24"/>
      <c r="L255" s="24"/>
      <c r="M255" s="24"/>
      <c r="N255" s="25"/>
      <c r="O255" s="24"/>
      <c r="P255" s="16"/>
    </row>
    <row r="256" spans="1:16" s="2" customFormat="1" ht="47.25" outlineLevel="1" x14ac:dyDescent="0.25">
      <c r="A256" s="18" t="s">
        <v>10</v>
      </c>
      <c r="B256" s="19" t="s">
        <v>36</v>
      </c>
      <c r="C256" s="19"/>
      <c r="D256" s="20" t="s">
        <v>37</v>
      </c>
      <c r="E256" s="26">
        <f>E257</f>
        <v>232000</v>
      </c>
      <c r="F256" s="26">
        <f t="shared" ref="F256:M256" si="194">F257</f>
        <v>0</v>
      </c>
      <c r="G256" s="26">
        <f t="shared" si="194"/>
        <v>232000</v>
      </c>
      <c r="H256" s="26">
        <f t="shared" si="194"/>
        <v>0</v>
      </c>
      <c r="I256" s="26">
        <v>0</v>
      </c>
      <c r="J256" s="26">
        <f t="shared" si="194"/>
        <v>0</v>
      </c>
      <c r="K256" s="26">
        <f t="shared" si="194"/>
        <v>0</v>
      </c>
      <c r="L256" s="26">
        <f t="shared" si="194"/>
        <v>0</v>
      </c>
      <c r="M256" s="26">
        <f t="shared" si="194"/>
        <v>0</v>
      </c>
      <c r="N256" s="27">
        <f>M256/E256</f>
        <v>0</v>
      </c>
      <c r="O256" s="26"/>
      <c r="P256" s="16"/>
    </row>
    <row r="257" spans="1:16" s="2" customFormat="1" ht="63" outlineLevel="1" x14ac:dyDescent="0.25">
      <c r="A257" s="21"/>
      <c r="B257" s="22" t="s">
        <v>38</v>
      </c>
      <c r="C257" s="22"/>
      <c r="D257" s="23"/>
      <c r="E257" s="24">
        <f>E258</f>
        <v>232000</v>
      </c>
      <c r="F257" s="24">
        <f t="shared" ref="F257:M257" si="195">F258</f>
        <v>0</v>
      </c>
      <c r="G257" s="24">
        <f t="shared" si="195"/>
        <v>232000</v>
      </c>
      <c r="H257" s="24">
        <f t="shared" si="195"/>
        <v>0</v>
      </c>
      <c r="I257" s="24">
        <v>0</v>
      </c>
      <c r="J257" s="24">
        <f t="shared" si="195"/>
        <v>0</v>
      </c>
      <c r="K257" s="24">
        <f t="shared" si="195"/>
        <v>0</v>
      </c>
      <c r="L257" s="24">
        <f t="shared" si="195"/>
        <v>0</v>
      </c>
      <c r="M257" s="24">
        <f t="shared" si="195"/>
        <v>0</v>
      </c>
      <c r="N257" s="25">
        <f>M257/E257</f>
        <v>0</v>
      </c>
      <c r="O257" s="24"/>
      <c r="P257" s="16"/>
    </row>
    <row r="258" spans="1:16" s="2" customFormat="1" ht="31.5" outlineLevel="1" x14ac:dyDescent="0.25">
      <c r="A258" s="21"/>
      <c r="B258" s="22" t="s">
        <v>203</v>
      </c>
      <c r="C258" s="22"/>
      <c r="D258" s="23"/>
      <c r="E258" s="24">
        <f>F258+G258-H258</f>
        <v>232000</v>
      </c>
      <c r="F258" s="24"/>
      <c r="G258" s="24">
        <v>232000</v>
      </c>
      <c r="H258" s="24"/>
      <c r="I258" s="24"/>
      <c r="J258" s="24"/>
      <c r="K258" s="24"/>
      <c r="L258" s="24"/>
      <c r="M258" s="24"/>
      <c r="N258" s="25"/>
      <c r="O258" s="28" t="s">
        <v>221</v>
      </c>
      <c r="P258" s="16"/>
    </row>
    <row r="259" spans="1:16" s="2" customFormat="1" ht="63" outlineLevel="1" x14ac:dyDescent="0.25">
      <c r="A259" s="18" t="s">
        <v>14</v>
      </c>
      <c r="B259" s="19" t="s">
        <v>7</v>
      </c>
      <c r="C259" s="19"/>
      <c r="D259" s="20" t="s">
        <v>8</v>
      </c>
      <c r="E259" s="26">
        <f>E260</f>
        <v>400000</v>
      </c>
      <c r="F259" s="26">
        <f>F260</f>
        <v>400000</v>
      </c>
      <c r="G259" s="26"/>
      <c r="H259" s="26"/>
      <c r="I259" s="26"/>
      <c r="J259" s="26"/>
      <c r="K259" s="26"/>
      <c r="L259" s="26"/>
      <c r="M259" s="26"/>
      <c r="N259" s="27">
        <f t="shared" ref="N259:N272" si="196">M259/E259</f>
        <v>0</v>
      </c>
      <c r="O259" s="26"/>
      <c r="P259" s="16"/>
    </row>
    <row r="260" spans="1:16" s="2" customFormat="1" ht="47.25" outlineLevel="1" x14ac:dyDescent="0.25">
      <c r="A260" s="21" t="s">
        <v>5</v>
      </c>
      <c r="B260" s="22" t="s">
        <v>9</v>
      </c>
      <c r="C260" s="22"/>
      <c r="D260" s="23"/>
      <c r="E260" s="24">
        <f>E261</f>
        <v>400000</v>
      </c>
      <c r="F260" s="24">
        <f>F261</f>
        <v>400000</v>
      </c>
      <c r="G260" s="24"/>
      <c r="H260" s="24"/>
      <c r="I260" s="24"/>
      <c r="J260" s="24"/>
      <c r="K260" s="24"/>
      <c r="L260" s="24"/>
      <c r="M260" s="24"/>
      <c r="N260" s="25">
        <f t="shared" si="196"/>
        <v>0</v>
      </c>
      <c r="O260" s="24"/>
      <c r="P260" s="16"/>
    </row>
    <row r="261" spans="1:16" s="2" customFormat="1" outlineLevel="1" x14ac:dyDescent="0.25">
      <c r="A261" s="8"/>
      <c r="B261" s="30" t="s">
        <v>135</v>
      </c>
      <c r="C261" s="30"/>
      <c r="D261" s="31"/>
      <c r="E261" s="28">
        <v>400000</v>
      </c>
      <c r="F261" s="28">
        <v>400000</v>
      </c>
      <c r="G261" s="28"/>
      <c r="H261" s="28"/>
      <c r="I261" s="28"/>
      <c r="J261" s="28"/>
      <c r="K261" s="28"/>
      <c r="L261" s="28"/>
      <c r="M261" s="28"/>
      <c r="N261" s="29">
        <f t="shared" si="196"/>
        <v>0</v>
      </c>
      <c r="O261" s="28"/>
      <c r="P261" s="16"/>
    </row>
    <row r="262" spans="1:16" s="2" customFormat="1" ht="31.5" outlineLevel="1" x14ac:dyDescent="0.25">
      <c r="A262" s="18" t="s">
        <v>81</v>
      </c>
      <c r="B262" s="19" t="s">
        <v>11</v>
      </c>
      <c r="C262" s="19"/>
      <c r="D262" s="20" t="s">
        <v>12</v>
      </c>
      <c r="E262" s="26">
        <f>E263</f>
        <v>10000</v>
      </c>
      <c r="F262" s="26">
        <f t="shared" ref="F262:M263" si="197">F263</f>
        <v>10000</v>
      </c>
      <c r="G262" s="26">
        <f t="shared" si="197"/>
        <v>44</v>
      </c>
      <c r="H262" s="26">
        <f t="shared" si="197"/>
        <v>44</v>
      </c>
      <c r="I262" s="26">
        <v>0</v>
      </c>
      <c r="J262" s="26">
        <f t="shared" si="197"/>
        <v>0</v>
      </c>
      <c r="K262" s="26">
        <f t="shared" si="197"/>
        <v>0</v>
      </c>
      <c r="L262" s="26">
        <f t="shared" si="197"/>
        <v>0</v>
      </c>
      <c r="M262" s="26">
        <f t="shared" si="197"/>
        <v>0</v>
      </c>
      <c r="N262" s="27">
        <f t="shared" si="196"/>
        <v>0</v>
      </c>
      <c r="O262" s="26"/>
      <c r="P262" s="16"/>
    </row>
    <row r="263" spans="1:16" s="2" customFormat="1" ht="47.25" outlineLevel="1" x14ac:dyDescent="0.25">
      <c r="A263" s="21" t="s">
        <v>5</v>
      </c>
      <c r="B263" s="22" t="s">
        <v>13</v>
      </c>
      <c r="C263" s="22"/>
      <c r="D263" s="23"/>
      <c r="E263" s="24">
        <f>E264</f>
        <v>10000</v>
      </c>
      <c r="F263" s="24">
        <f t="shared" si="197"/>
        <v>10000</v>
      </c>
      <c r="G263" s="24">
        <f t="shared" si="197"/>
        <v>44</v>
      </c>
      <c r="H263" s="24">
        <f t="shared" si="197"/>
        <v>44</v>
      </c>
      <c r="I263" s="24">
        <v>0</v>
      </c>
      <c r="J263" s="24">
        <f t="shared" si="197"/>
        <v>0</v>
      </c>
      <c r="K263" s="24">
        <f t="shared" si="197"/>
        <v>0</v>
      </c>
      <c r="L263" s="24">
        <f t="shared" si="197"/>
        <v>0</v>
      </c>
      <c r="M263" s="24">
        <f t="shared" si="197"/>
        <v>0</v>
      </c>
      <c r="N263" s="25">
        <f t="shared" si="196"/>
        <v>0</v>
      </c>
      <c r="O263" s="24"/>
      <c r="P263" s="16"/>
    </row>
    <row r="264" spans="1:16" s="2" customFormat="1" ht="31.5" outlineLevel="1" x14ac:dyDescent="0.25">
      <c r="A264" s="8"/>
      <c r="B264" s="30" t="s">
        <v>147</v>
      </c>
      <c r="C264" s="30"/>
      <c r="D264" s="31"/>
      <c r="E264" s="28">
        <f>F264+G264-H264</f>
        <v>10000</v>
      </c>
      <c r="F264" s="28">
        <v>10000</v>
      </c>
      <c r="G264" s="28">
        <v>44</v>
      </c>
      <c r="H264" s="28">
        <f>G264</f>
        <v>44</v>
      </c>
      <c r="I264" s="28"/>
      <c r="J264" s="28"/>
      <c r="K264" s="28"/>
      <c r="L264" s="28"/>
      <c r="M264" s="28"/>
      <c r="N264" s="29">
        <f t="shared" si="196"/>
        <v>0</v>
      </c>
      <c r="O264" s="28"/>
      <c r="P264" s="16"/>
    </row>
    <row r="265" spans="1:16" s="1" customFormat="1" outlineLevel="1" x14ac:dyDescent="0.25">
      <c r="A265" s="6">
        <v>2</v>
      </c>
      <c r="B265" s="14" t="s">
        <v>59</v>
      </c>
      <c r="C265" s="14" t="s">
        <v>188</v>
      </c>
      <c r="D265" s="17"/>
      <c r="E265" s="15">
        <f>E266</f>
        <v>303000</v>
      </c>
      <c r="F265" s="15">
        <f t="shared" ref="F265:M265" si="198">F266</f>
        <v>303000</v>
      </c>
      <c r="G265" s="15">
        <f t="shared" si="198"/>
        <v>0</v>
      </c>
      <c r="H265" s="15"/>
      <c r="I265" s="15">
        <v>43919</v>
      </c>
      <c r="J265" s="15">
        <f t="shared" si="198"/>
        <v>43919</v>
      </c>
      <c r="K265" s="15">
        <f t="shared" si="198"/>
        <v>43919</v>
      </c>
      <c r="L265" s="15">
        <f t="shared" si="198"/>
        <v>43919</v>
      </c>
      <c r="M265" s="15">
        <f t="shared" si="198"/>
        <v>43919</v>
      </c>
      <c r="N265" s="12">
        <f t="shared" si="196"/>
        <v>0.14494719471947196</v>
      </c>
      <c r="O265" s="15"/>
      <c r="P265" s="32"/>
    </row>
    <row r="266" spans="1:16" s="1" customFormat="1" ht="47.25" outlineLevel="1" x14ac:dyDescent="0.25">
      <c r="A266" s="18" t="s">
        <v>75</v>
      </c>
      <c r="B266" s="19" t="s">
        <v>74</v>
      </c>
      <c r="C266" s="19"/>
      <c r="D266" s="20"/>
      <c r="E266" s="26">
        <f>E267+E268</f>
        <v>303000</v>
      </c>
      <c r="F266" s="26">
        <f t="shared" ref="F266:M266" si="199">F267+F268</f>
        <v>303000</v>
      </c>
      <c r="G266" s="26">
        <f t="shared" si="199"/>
        <v>0</v>
      </c>
      <c r="H266" s="26"/>
      <c r="I266" s="26">
        <v>43919</v>
      </c>
      <c r="J266" s="26">
        <f t="shared" ref="J266:L266" si="200">J267+J268</f>
        <v>43919</v>
      </c>
      <c r="K266" s="26">
        <f t="shared" si="200"/>
        <v>43919</v>
      </c>
      <c r="L266" s="26">
        <f t="shared" si="200"/>
        <v>43919</v>
      </c>
      <c r="M266" s="26">
        <f t="shared" si="199"/>
        <v>43919</v>
      </c>
      <c r="N266" s="27">
        <f t="shared" si="196"/>
        <v>0.14494719471947196</v>
      </c>
      <c r="O266" s="26"/>
      <c r="P266" s="32"/>
    </row>
    <row r="267" spans="1:16" s="2" customFormat="1" outlineLevel="1" x14ac:dyDescent="0.25">
      <c r="A267" s="8"/>
      <c r="B267" s="30" t="s">
        <v>162</v>
      </c>
      <c r="C267" s="30"/>
      <c r="D267" s="31"/>
      <c r="E267" s="28">
        <v>55000</v>
      </c>
      <c r="F267" s="28">
        <v>55000</v>
      </c>
      <c r="G267" s="28"/>
      <c r="H267" s="28"/>
      <c r="I267" s="28">
        <v>43919</v>
      </c>
      <c r="J267" s="28">
        <v>43919</v>
      </c>
      <c r="K267" s="28">
        <v>43919</v>
      </c>
      <c r="L267" s="28">
        <v>43919</v>
      </c>
      <c r="M267" s="28">
        <v>43919</v>
      </c>
      <c r="N267" s="29">
        <f t="shared" si="196"/>
        <v>0.79852727272727275</v>
      </c>
      <c r="O267" s="28"/>
      <c r="P267" s="16"/>
    </row>
    <row r="268" spans="1:16" s="2" customFormat="1" outlineLevel="1" x14ac:dyDescent="0.25">
      <c r="A268" s="8"/>
      <c r="B268" s="30" t="s">
        <v>163</v>
      </c>
      <c r="C268" s="30"/>
      <c r="D268" s="31"/>
      <c r="E268" s="28">
        <v>248000</v>
      </c>
      <c r="F268" s="28">
        <v>248000</v>
      </c>
      <c r="G268" s="28"/>
      <c r="H268" s="28"/>
      <c r="I268" s="28"/>
      <c r="J268" s="28"/>
      <c r="K268" s="28"/>
      <c r="L268" s="28"/>
      <c r="M268" s="28"/>
      <c r="N268" s="29">
        <f t="shared" si="196"/>
        <v>0</v>
      </c>
      <c r="O268" s="28"/>
      <c r="P268" s="16"/>
    </row>
    <row r="269" spans="1:16" s="2" customFormat="1" x14ac:dyDescent="0.25">
      <c r="A269" s="6" t="s">
        <v>53</v>
      </c>
      <c r="B269" s="14" t="s">
        <v>54</v>
      </c>
      <c r="C269" s="14"/>
      <c r="D269" s="6"/>
      <c r="E269" s="15">
        <f>E270+E277+E288</f>
        <v>4571493.5</v>
      </c>
      <c r="F269" s="15">
        <f t="shared" ref="F269:M269" si="201">F270+F277+F288</f>
        <v>3059000</v>
      </c>
      <c r="G269" s="15">
        <f t="shared" si="201"/>
        <v>1525605.5</v>
      </c>
      <c r="H269" s="15">
        <f t="shared" si="201"/>
        <v>13112</v>
      </c>
      <c r="I269" s="15">
        <v>783704</v>
      </c>
      <c r="J269" s="15">
        <f t="shared" ref="J269:L269" si="202">J270+J277+J288</f>
        <v>783704</v>
      </c>
      <c r="K269" s="15">
        <f t="shared" si="202"/>
        <v>783704</v>
      </c>
      <c r="L269" s="15">
        <f t="shared" si="202"/>
        <v>783704</v>
      </c>
      <c r="M269" s="15">
        <f t="shared" si="201"/>
        <v>783704</v>
      </c>
      <c r="N269" s="12">
        <f t="shared" si="196"/>
        <v>0.17143281511829778</v>
      </c>
      <c r="O269" s="15"/>
      <c r="P269" s="32"/>
    </row>
    <row r="270" spans="1:16" s="2" customFormat="1" x14ac:dyDescent="0.25">
      <c r="A270" s="6" t="s">
        <v>17</v>
      </c>
      <c r="B270" s="14" t="s">
        <v>130</v>
      </c>
      <c r="C270" s="14">
        <v>1</v>
      </c>
      <c r="D270" s="17" t="s">
        <v>25</v>
      </c>
      <c r="E270" s="15">
        <f>E271+E275</f>
        <v>1008248</v>
      </c>
      <c r="F270" s="15">
        <f t="shared" ref="F270:M270" si="203">F271+F275</f>
        <v>442000</v>
      </c>
      <c r="G270" s="15">
        <f t="shared" si="203"/>
        <v>579360</v>
      </c>
      <c r="H270" s="15">
        <f t="shared" si="203"/>
        <v>13112</v>
      </c>
      <c r="I270" s="15">
        <v>437817</v>
      </c>
      <c r="J270" s="15">
        <f t="shared" ref="J270:L270" si="204">J271+J275</f>
        <v>437817</v>
      </c>
      <c r="K270" s="15">
        <f t="shared" si="204"/>
        <v>437817</v>
      </c>
      <c r="L270" s="15">
        <f t="shared" si="204"/>
        <v>437817</v>
      </c>
      <c r="M270" s="15">
        <f t="shared" si="203"/>
        <v>437817</v>
      </c>
      <c r="N270" s="12">
        <f t="shared" si="196"/>
        <v>0.43423542620466393</v>
      </c>
      <c r="O270" s="15"/>
      <c r="P270" s="16"/>
    </row>
    <row r="271" spans="1:16" s="2" customFormat="1" outlineLevel="1" x14ac:dyDescent="0.25">
      <c r="A271" s="6">
        <v>1</v>
      </c>
      <c r="B271" s="14" t="s">
        <v>2</v>
      </c>
      <c r="C271" s="14" t="s">
        <v>3</v>
      </c>
      <c r="D271" s="17"/>
      <c r="E271" s="15">
        <f>E272+E273+E274</f>
        <v>477000</v>
      </c>
      <c r="F271" s="15">
        <f t="shared" ref="F271:M271" si="205">F272+F273+F274</f>
        <v>442000</v>
      </c>
      <c r="G271" s="15">
        <f t="shared" si="205"/>
        <v>48112</v>
      </c>
      <c r="H271" s="15">
        <f t="shared" si="205"/>
        <v>13112</v>
      </c>
      <c r="I271" s="15">
        <v>0</v>
      </c>
      <c r="J271" s="15">
        <f t="shared" ref="J271:L271" si="206">J272+J273+J274</f>
        <v>0</v>
      </c>
      <c r="K271" s="15">
        <f t="shared" si="206"/>
        <v>0</v>
      </c>
      <c r="L271" s="15">
        <f t="shared" si="206"/>
        <v>0</v>
      </c>
      <c r="M271" s="15">
        <f t="shared" si="205"/>
        <v>0</v>
      </c>
      <c r="N271" s="12">
        <f t="shared" si="196"/>
        <v>0</v>
      </c>
      <c r="O271" s="15"/>
      <c r="P271" s="16"/>
    </row>
    <row r="272" spans="1:16" s="2" customFormat="1" outlineLevel="1" x14ac:dyDescent="0.25">
      <c r="A272" s="21"/>
      <c r="B272" s="22" t="s">
        <v>26</v>
      </c>
      <c r="C272" s="22"/>
      <c r="D272" s="23" t="s">
        <v>27</v>
      </c>
      <c r="E272" s="24">
        <f>F272+G272-H272</f>
        <v>357193</v>
      </c>
      <c r="F272" s="24">
        <f>442000-F274</f>
        <v>322193</v>
      </c>
      <c r="G272" s="24">
        <v>35000</v>
      </c>
      <c r="H272" s="24"/>
      <c r="I272" s="24"/>
      <c r="J272" s="24"/>
      <c r="K272" s="24"/>
      <c r="L272" s="24"/>
      <c r="M272" s="24"/>
      <c r="N272" s="25">
        <f t="shared" si="196"/>
        <v>0</v>
      </c>
      <c r="O272" s="28"/>
      <c r="P272" s="16"/>
    </row>
    <row r="273" spans="1:16" s="2" customFormat="1" outlineLevel="1" x14ac:dyDescent="0.25">
      <c r="A273" s="21"/>
      <c r="B273" s="22" t="s">
        <v>28</v>
      </c>
      <c r="C273" s="22"/>
      <c r="D273" s="23" t="s">
        <v>29</v>
      </c>
      <c r="E273" s="24">
        <f>+F273+G273-H273</f>
        <v>0</v>
      </c>
      <c r="F273" s="24"/>
      <c r="G273" s="24">
        <v>13112</v>
      </c>
      <c r="H273" s="24">
        <f>G273</f>
        <v>13112</v>
      </c>
      <c r="I273" s="24"/>
      <c r="J273" s="24"/>
      <c r="K273" s="24"/>
      <c r="L273" s="24"/>
      <c r="M273" s="24"/>
      <c r="N273" s="25"/>
      <c r="O273" s="28"/>
      <c r="P273" s="16"/>
    </row>
    <row r="274" spans="1:16" s="2" customFormat="1" outlineLevel="1" x14ac:dyDescent="0.25">
      <c r="A274" s="21"/>
      <c r="B274" s="22" t="s">
        <v>227</v>
      </c>
      <c r="C274" s="22"/>
      <c r="D274" s="23" t="s">
        <v>228</v>
      </c>
      <c r="E274" s="24">
        <f>F274+G274-H274</f>
        <v>119807</v>
      </c>
      <c r="F274" s="24">
        <v>119807</v>
      </c>
      <c r="G274" s="24"/>
      <c r="H274" s="24"/>
      <c r="I274" s="24"/>
      <c r="J274" s="24"/>
      <c r="K274" s="24"/>
      <c r="L274" s="24"/>
      <c r="M274" s="24"/>
      <c r="N274" s="25"/>
      <c r="O274" s="28"/>
      <c r="P274" s="16"/>
    </row>
    <row r="275" spans="1:16" s="2" customFormat="1" outlineLevel="1" x14ac:dyDescent="0.25">
      <c r="A275" s="6">
        <v>2</v>
      </c>
      <c r="B275" s="14" t="s">
        <v>59</v>
      </c>
      <c r="C275" s="14" t="s">
        <v>10</v>
      </c>
      <c r="D275" s="17"/>
      <c r="E275" s="15">
        <f>E276</f>
        <v>531248</v>
      </c>
      <c r="F275" s="15">
        <f t="shared" ref="F275:M275" si="207">F276</f>
        <v>0</v>
      </c>
      <c r="G275" s="15">
        <f t="shared" si="207"/>
        <v>531248</v>
      </c>
      <c r="H275" s="15"/>
      <c r="I275" s="15">
        <v>437817</v>
      </c>
      <c r="J275" s="15">
        <f t="shared" si="207"/>
        <v>437817</v>
      </c>
      <c r="K275" s="15">
        <f t="shared" si="207"/>
        <v>437817</v>
      </c>
      <c r="L275" s="15">
        <f t="shared" si="207"/>
        <v>437817</v>
      </c>
      <c r="M275" s="15">
        <f t="shared" si="207"/>
        <v>437817</v>
      </c>
      <c r="N275" s="12">
        <f>M275/E275</f>
        <v>0.82412922025118207</v>
      </c>
      <c r="O275" s="15"/>
      <c r="P275" s="16"/>
    </row>
    <row r="276" spans="1:16" s="2" customFormat="1" outlineLevel="1" x14ac:dyDescent="0.25">
      <c r="A276" s="8"/>
      <c r="B276" s="30" t="s">
        <v>66</v>
      </c>
      <c r="C276" s="30"/>
      <c r="D276" s="31"/>
      <c r="E276" s="28">
        <f>F276+G276</f>
        <v>531248</v>
      </c>
      <c r="F276" s="28"/>
      <c r="G276" s="28">
        <f>531.248*1000</f>
        <v>531248</v>
      </c>
      <c r="H276" s="28"/>
      <c r="I276" s="28">
        <v>437817</v>
      </c>
      <c r="J276" s="28">
        <f>437.817*1000</f>
        <v>437817</v>
      </c>
      <c r="K276" s="28">
        <f>437.817*1000</f>
        <v>437817</v>
      </c>
      <c r="L276" s="28">
        <f>437.817*1000</f>
        <v>437817</v>
      </c>
      <c r="M276" s="28">
        <f>437.817*1000</f>
        <v>437817</v>
      </c>
      <c r="N276" s="29">
        <f>M276/E276</f>
        <v>0.82412922025118207</v>
      </c>
      <c r="O276" s="28"/>
      <c r="P276" s="16"/>
    </row>
    <row r="277" spans="1:16" s="2" customFormat="1" ht="31.5" x14ac:dyDescent="0.25">
      <c r="A277" s="6" t="s">
        <v>18</v>
      </c>
      <c r="B277" s="14" t="s">
        <v>119</v>
      </c>
      <c r="C277" s="14">
        <v>2</v>
      </c>
      <c r="D277" s="17" t="s">
        <v>1</v>
      </c>
      <c r="E277" s="15">
        <f>E278</f>
        <v>865000</v>
      </c>
      <c r="F277" s="15">
        <f t="shared" ref="F277:M277" si="208">F278</f>
        <v>465000</v>
      </c>
      <c r="G277" s="15">
        <f t="shared" si="208"/>
        <v>400000</v>
      </c>
      <c r="H277" s="15">
        <f t="shared" si="208"/>
        <v>0</v>
      </c>
      <c r="I277" s="15">
        <v>0</v>
      </c>
      <c r="J277" s="15">
        <f t="shared" si="208"/>
        <v>0</v>
      </c>
      <c r="K277" s="15">
        <f t="shared" si="208"/>
        <v>0</v>
      </c>
      <c r="L277" s="15">
        <f t="shared" si="208"/>
        <v>0</v>
      </c>
      <c r="M277" s="15">
        <f t="shared" si="208"/>
        <v>0</v>
      </c>
      <c r="N277" s="12">
        <f>M277/E277</f>
        <v>0</v>
      </c>
      <c r="O277" s="15"/>
      <c r="P277" s="16"/>
    </row>
    <row r="278" spans="1:16" s="2" customFormat="1" outlineLevel="1" x14ac:dyDescent="0.25">
      <c r="A278" s="6">
        <v>1</v>
      </c>
      <c r="B278" s="14" t="s">
        <v>2</v>
      </c>
      <c r="C278" s="14" t="s">
        <v>75</v>
      </c>
      <c r="D278" s="17"/>
      <c r="E278" s="15">
        <f>E282+E286+E279</f>
        <v>865000</v>
      </c>
      <c r="F278" s="15">
        <f t="shared" ref="F278:M278" si="209">F282+F286+F279</f>
        <v>465000</v>
      </c>
      <c r="G278" s="15">
        <f t="shared" si="209"/>
        <v>400000</v>
      </c>
      <c r="H278" s="15">
        <f t="shared" si="209"/>
        <v>0</v>
      </c>
      <c r="I278" s="15">
        <v>0</v>
      </c>
      <c r="J278" s="15">
        <f t="shared" ref="J278:L278" si="210">J282+J286+J279</f>
        <v>0</v>
      </c>
      <c r="K278" s="15">
        <f t="shared" si="210"/>
        <v>0</v>
      </c>
      <c r="L278" s="15">
        <f t="shared" si="210"/>
        <v>0</v>
      </c>
      <c r="M278" s="15">
        <f t="shared" si="209"/>
        <v>0</v>
      </c>
      <c r="N278" s="12">
        <f>M278/E278</f>
        <v>0</v>
      </c>
      <c r="O278" s="15"/>
      <c r="P278" s="16"/>
    </row>
    <row r="279" spans="1:16" s="2" customFormat="1" ht="31.5" outlineLevel="1" x14ac:dyDescent="0.25">
      <c r="A279" s="18" t="s">
        <v>3</v>
      </c>
      <c r="B279" s="19" t="s">
        <v>117</v>
      </c>
      <c r="C279" s="14"/>
      <c r="D279" s="20" t="s">
        <v>4</v>
      </c>
      <c r="E279" s="26">
        <f>E280</f>
        <v>200000</v>
      </c>
      <c r="F279" s="26">
        <f t="shared" ref="F279:F280" si="211">F280</f>
        <v>0</v>
      </c>
      <c r="G279" s="26">
        <f t="shared" ref="G279:G280" si="212">G280</f>
        <v>200000</v>
      </c>
      <c r="H279" s="26">
        <f t="shared" ref="H279:H280" si="213">H280</f>
        <v>0</v>
      </c>
      <c r="I279" s="26">
        <v>0</v>
      </c>
      <c r="J279" s="26">
        <f t="shared" ref="J279:M280" si="214">J280</f>
        <v>0</v>
      </c>
      <c r="K279" s="26">
        <f t="shared" si="214"/>
        <v>0</v>
      </c>
      <c r="L279" s="26">
        <f t="shared" si="214"/>
        <v>0</v>
      </c>
      <c r="M279" s="26">
        <f t="shared" si="214"/>
        <v>0</v>
      </c>
      <c r="N279" s="12"/>
      <c r="O279" s="15"/>
      <c r="P279" s="16"/>
    </row>
    <row r="280" spans="1:16" s="2" customFormat="1" ht="31.5" outlineLevel="1" x14ac:dyDescent="0.25">
      <c r="A280" s="21" t="s">
        <v>5</v>
      </c>
      <c r="B280" s="22" t="s">
        <v>199</v>
      </c>
      <c r="C280" s="22"/>
      <c r="D280" s="23"/>
      <c r="E280" s="24">
        <f>E281</f>
        <v>200000</v>
      </c>
      <c r="F280" s="24">
        <f t="shared" si="211"/>
        <v>0</v>
      </c>
      <c r="G280" s="24">
        <f t="shared" si="212"/>
        <v>200000</v>
      </c>
      <c r="H280" s="24">
        <f t="shared" si="213"/>
        <v>0</v>
      </c>
      <c r="I280" s="24">
        <v>0</v>
      </c>
      <c r="J280" s="24">
        <f t="shared" si="214"/>
        <v>0</v>
      </c>
      <c r="K280" s="24">
        <f t="shared" si="214"/>
        <v>0</v>
      </c>
      <c r="L280" s="24">
        <f t="shared" si="214"/>
        <v>0</v>
      </c>
      <c r="M280" s="24">
        <f t="shared" si="214"/>
        <v>0</v>
      </c>
      <c r="N280" s="25"/>
      <c r="O280" s="24"/>
      <c r="P280" s="16"/>
    </row>
    <row r="281" spans="1:16" s="2" customFormat="1" outlineLevel="1" x14ac:dyDescent="0.25">
      <c r="A281" s="21"/>
      <c r="B281" s="22" t="s">
        <v>229</v>
      </c>
      <c r="C281" s="22"/>
      <c r="D281" s="23"/>
      <c r="E281" s="24">
        <f>F281+G281-H281</f>
        <v>200000</v>
      </c>
      <c r="F281" s="24"/>
      <c r="G281" s="24">
        <v>200000</v>
      </c>
      <c r="H281" s="24"/>
      <c r="I281" s="24"/>
      <c r="J281" s="24"/>
      <c r="K281" s="24"/>
      <c r="L281" s="24"/>
      <c r="M281" s="24"/>
      <c r="N281" s="25"/>
      <c r="O281" s="24" t="s">
        <v>237</v>
      </c>
      <c r="P281" s="16"/>
    </row>
    <row r="282" spans="1:16" s="2" customFormat="1" ht="31.5" outlineLevel="1" x14ac:dyDescent="0.25">
      <c r="A282" s="18" t="s">
        <v>10</v>
      </c>
      <c r="B282" s="19" t="s">
        <v>30</v>
      </c>
      <c r="C282" s="19"/>
      <c r="D282" s="20" t="s">
        <v>31</v>
      </c>
      <c r="E282" s="26">
        <f>E283</f>
        <v>650000</v>
      </c>
      <c r="F282" s="26">
        <f t="shared" ref="F282:M282" si="215">F283</f>
        <v>450000</v>
      </c>
      <c r="G282" s="26">
        <f t="shared" si="215"/>
        <v>200000</v>
      </c>
      <c r="H282" s="26">
        <f t="shared" si="215"/>
        <v>0</v>
      </c>
      <c r="I282" s="26">
        <v>0</v>
      </c>
      <c r="J282" s="26">
        <f t="shared" si="215"/>
        <v>0</v>
      </c>
      <c r="K282" s="26">
        <f t="shared" si="215"/>
        <v>0</v>
      </c>
      <c r="L282" s="26">
        <f t="shared" si="215"/>
        <v>0</v>
      </c>
      <c r="M282" s="26">
        <f t="shared" si="215"/>
        <v>0</v>
      </c>
      <c r="N282" s="27">
        <f t="shared" ref="N282:N291" si="216">M282/E282</f>
        <v>0</v>
      </c>
      <c r="O282" s="26"/>
      <c r="P282" s="16"/>
    </row>
    <row r="283" spans="1:16" s="2" customFormat="1" ht="31.5" outlineLevel="1" x14ac:dyDescent="0.25">
      <c r="A283" s="21" t="s">
        <v>5</v>
      </c>
      <c r="B283" s="22" t="s">
        <v>32</v>
      </c>
      <c r="C283" s="22"/>
      <c r="D283" s="23"/>
      <c r="E283" s="24">
        <f>E284+E285</f>
        <v>650000</v>
      </c>
      <c r="F283" s="24">
        <f t="shared" ref="F283:M283" si="217">F284+F285</f>
        <v>450000</v>
      </c>
      <c r="G283" s="24">
        <f t="shared" si="217"/>
        <v>200000</v>
      </c>
      <c r="H283" s="24">
        <f t="shared" si="217"/>
        <v>0</v>
      </c>
      <c r="I283" s="24">
        <v>0</v>
      </c>
      <c r="J283" s="24">
        <f t="shared" ref="J283:L283" si="218">J284+J285</f>
        <v>0</v>
      </c>
      <c r="K283" s="24">
        <f t="shared" si="218"/>
        <v>0</v>
      </c>
      <c r="L283" s="24">
        <f t="shared" si="218"/>
        <v>0</v>
      </c>
      <c r="M283" s="24">
        <f t="shared" si="217"/>
        <v>0</v>
      </c>
      <c r="N283" s="25">
        <f t="shared" si="216"/>
        <v>0</v>
      </c>
      <c r="O283" s="24"/>
      <c r="P283" s="16"/>
    </row>
    <row r="284" spans="1:16" s="2" customFormat="1" outlineLevel="1" x14ac:dyDescent="0.25">
      <c r="A284" s="8"/>
      <c r="B284" s="30" t="s">
        <v>111</v>
      </c>
      <c r="C284" s="30"/>
      <c r="D284" s="31"/>
      <c r="E284" s="28">
        <v>50000</v>
      </c>
      <c r="F284" s="28">
        <v>50000</v>
      </c>
      <c r="G284" s="28"/>
      <c r="H284" s="28"/>
      <c r="I284" s="28"/>
      <c r="J284" s="28"/>
      <c r="K284" s="28"/>
      <c r="L284" s="28"/>
      <c r="M284" s="28"/>
      <c r="N284" s="29">
        <f t="shared" si="216"/>
        <v>0</v>
      </c>
      <c r="O284" s="24" t="s">
        <v>237</v>
      </c>
      <c r="P284" s="16"/>
    </row>
    <row r="285" spans="1:16" s="2" customFormat="1" outlineLevel="1" x14ac:dyDescent="0.25">
      <c r="A285" s="8"/>
      <c r="B285" s="30" t="s">
        <v>110</v>
      </c>
      <c r="C285" s="30"/>
      <c r="D285" s="31"/>
      <c r="E285" s="28">
        <f>F285+G285</f>
        <v>600000</v>
      </c>
      <c r="F285" s="28">
        <v>400000</v>
      </c>
      <c r="G285" s="28">
        <v>200000</v>
      </c>
      <c r="H285" s="28"/>
      <c r="I285" s="28"/>
      <c r="J285" s="28"/>
      <c r="K285" s="28"/>
      <c r="L285" s="28"/>
      <c r="M285" s="28"/>
      <c r="N285" s="29">
        <f t="shared" si="216"/>
        <v>0</v>
      </c>
      <c r="O285" s="24" t="s">
        <v>237</v>
      </c>
      <c r="P285" s="16"/>
    </row>
    <row r="286" spans="1:16" s="2" customFormat="1" ht="31.5" outlineLevel="1" x14ac:dyDescent="0.25">
      <c r="A286" s="18" t="s">
        <v>14</v>
      </c>
      <c r="B286" s="19" t="s">
        <v>92</v>
      </c>
      <c r="C286" s="19"/>
      <c r="D286" s="20" t="s">
        <v>115</v>
      </c>
      <c r="E286" s="26">
        <f>E287</f>
        <v>15000</v>
      </c>
      <c r="F286" s="26">
        <f>F287</f>
        <v>15000</v>
      </c>
      <c r="G286" s="26"/>
      <c r="H286" s="26"/>
      <c r="I286" s="26"/>
      <c r="J286" s="26"/>
      <c r="K286" s="26"/>
      <c r="L286" s="26"/>
      <c r="M286" s="26"/>
      <c r="N286" s="27">
        <f t="shared" si="216"/>
        <v>0</v>
      </c>
      <c r="O286" s="26"/>
      <c r="P286" s="16"/>
    </row>
    <row r="287" spans="1:16" s="2" customFormat="1" outlineLevel="1" x14ac:dyDescent="0.25">
      <c r="A287" s="21" t="s">
        <v>5</v>
      </c>
      <c r="B287" s="22" t="s">
        <v>114</v>
      </c>
      <c r="C287" s="22"/>
      <c r="D287" s="23"/>
      <c r="E287" s="28">
        <v>15000</v>
      </c>
      <c r="F287" s="28">
        <v>15000</v>
      </c>
      <c r="G287" s="28"/>
      <c r="H287" s="28"/>
      <c r="I287" s="28"/>
      <c r="J287" s="28"/>
      <c r="K287" s="28"/>
      <c r="L287" s="28"/>
      <c r="M287" s="28"/>
      <c r="N287" s="29">
        <f t="shared" si="216"/>
        <v>0</v>
      </c>
      <c r="O287" s="24"/>
      <c r="P287" s="16"/>
    </row>
    <row r="288" spans="1:16" s="2" customFormat="1" ht="31.5" x14ac:dyDescent="0.25">
      <c r="A288" s="6" t="s">
        <v>0</v>
      </c>
      <c r="B288" s="14" t="s">
        <v>129</v>
      </c>
      <c r="C288" s="14">
        <v>3</v>
      </c>
      <c r="D288" s="17" t="s">
        <v>6</v>
      </c>
      <c r="E288" s="15">
        <f>E289+E304</f>
        <v>2698245.5</v>
      </c>
      <c r="F288" s="15">
        <f t="shared" ref="F288:M288" si="219">F289+F304</f>
        <v>2152000</v>
      </c>
      <c r="G288" s="15">
        <f t="shared" si="219"/>
        <v>546245.5</v>
      </c>
      <c r="H288" s="15">
        <f t="shared" si="219"/>
        <v>0</v>
      </c>
      <c r="I288" s="15">
        <v>345887</v>
      </c>
      <c r="J288" s="15">
        <f t="shared" ref="J288:L288" si="220">J289+J304</f>
        <v>345887</v>
      </c>
      <c r="K288" s="15">
        <f t="shared" si="220"/>
        <v>345887</v>
      </c>
      <c r="L288" s="15">
        <f t="shared" si="220"/>
        <v>345887</v>
      </c>
      <c r="M288" s="15">
        <f t="shared" si="219"/>
        <v>345887</v>
      </c>
      <c r="N288" s="12">
        <f t="shared" si="216"/>
        <v>0.12818959579474884</v>
      </c>
      <c r="O288" s="15"/>
      <c r="P288" s="16"/>
    </row>
    <row r="289" spans="1:16" s="2" customFormat="1" outlineLevel="1" x14ac:dyDescent="0.25">
      <c r="A289" s="6">
        <v>1</v>
      </c>
      <c r="B289" s="14" t="s">
        <v>2</v>
      </c>
      <c r="C289" s="14" t="s">
        <v>187</v>
      </c>
      <c r="D289" s="17"/>
      <c r="E289" s="15">
        <f>E290+E298+E301+E293</f>
        <v>1305000</v>
      </c>
      <c r="F289" s="15">
        <f t="shared" ref="F289:M289" si="221">F290+F298+F301+F293</f>
        <v>1255000</v>
      </c>
      <c r="G289" s="15">
        <f t="shared" si="221"/>
        <v>50000</v>
      </c>
      <c r="H289" s="15">
        <f t="shared" si="221"/>
        <v>0</v>
      </c>
      <c r="I289" s="15">
        <v>0</v>
      </c>
      <c r="J289" s="15">
        <f t="shared" ref="J289:L289" si="222">J290+J298+J301+J293</f>
        <v>0</v>
      </c>
      <c r="K289" s="15">
        <f t="shared" si="222"/>
        <v>0</v>
      </c>
      <c r="L289" s="15">
        <f t="shared" si="222"/>
        <v>0</v>
      </c>
      <c r="M289" s="15">
        <f t="shared" si="221"/>
        <v>0</v>
      </c>
      <c r="N289" s="12">
        <f t="shared" si="216"/>
        <v>0</v>
      </c>
      <c r="O289" s="15"/>
      <c r="P289" s="16"/>
    </row>
    <row r="290" spans="1:16" s="2" customFormat="1" ht="31.5" outlineLevel="1" x14ac:dyDescent="0.25">
      <c r="A290" s="18" t="s">
        <v>3</v>
      </c>
      <c r="B290" s="19" t="s">
        <v>34</v>
      </c>
      <c r="C290" s="19"/>
      <c r="D290" s="20" t="s">
        <v>35</v>
      </c>
      <c r="E290" s="26">
        <f>E291+E292</f>
        <v>90000</v>
      </c>
      <c r="F290" s="26">
        <f t="shared" ref="F290:M290" si="223">F291+F292</f>
        <v>40000</v>
      </c>
      <c r="G290" s="26">
        <f t="shared" si="223"/>
        <v>50000</v>
      </c>
      <c r="H290" s="26">
        <f t="shared" si="223"/>
        <v>0</v>
      </c>
      <c r="I290" s="26">
        <v>0</v>
      </c>
      <c r="J290" s="26">
        <f t="shared" ref="J290:L290" si="224">J291+J292</f>
        <v>0</v>
      </c>
      <c r="K290" s="26">
        <f t="shared" si="224"/>
        <v>0</v>
      </c>
      <c r="L290" s="26">
        <f t="shared" si="224"/>
        <v>0</v>
      </c>
      <c r="M290" s="26">
        <f t="shared" si="223"/>
        <v>0</v>
      </c>
      <c r="N290" s="27">
        <f t="shared" si="216"/>
        <v>0</v>
      </c>
      <c r="O290" s="26"/>
      <c r="P290" s="16"/>
    </row>
    <row r="291" spans="1:16" s="2" customFormat="1" ht="31.5" outlineLevel="1" x14ac:dyDescent="0.25">
      <c r="A291" s="21"/>
      <c r="B291" s="22" t="s">
        <v>230</v>
      </c>
      <c r="C291" s="22"/>
      <c r="D291" s="23"/>
      <c r="E291" s="24">
        <v>40000</v>
      </c>
      <c r="F291" s="24">
        <v>40000</v>
      </c>
      <c r="G291" s="24"/>
      <c r="H291" s="24"/>
      <c r="I291" s="24"/>
      <c r="J291" s="24"/>
      <c r="K291" s="24"/>
      <c r="L291" s="24"/>
      <c r="M291" s="24"/>
      <c r="N291" s="25">
        <f t="shared" si="216"/>
        <v>0</v>
      </c>
      <c r="O291" s="24" t="s">
        <v>237</v>
      </c>
      <c r="P291" s="16"/>
    </row>
    <row r="292" spans="1:16" s="2" customFormat="1" ht="31.5" outlineLevel="1" x14ac:dyDescent="0.25">
      <c r="A292" s="21"/>
      <c r="B292" s="22" t="s">
        <v>231</v>
      </c>
      <c r="C292" s="22"/>
      <c r="D292" s="23"/>
      <c r="E292" s="24">
        <f>F292+G292-H292</f>
        <v>50000</v>
      </c>
      <c r="F292" s="24"/>
      <c r="G292" s="24">
        <v>50000</v>
      </c>
      <c r="H292" s="24"/>
      <c r="I292" s="24"/>
      <c r="J292" s="24"/>
      <c r="K292" s="24"/>
      <c r="L292" s="24"/>
      <c r="M292" s="24"/>
      <c r="N292" s="25"/>
      <c r="O292" s="24" t="s">
        <v>237</v>
      </c>
      <c r="P292" s="16"/>
    </row>
    <row r="293" spans="1:16" s="2" customFormat="1" ht="47.25" outlineLevel="1" x14ac:dyDescent="0.25">
      <c r="A293" s="18" t="s">
        <v>10</v>
      </c>
      <c r="B293" s="19" t="s">
        <v>36</v>
      </c>
      <c r="C293" s="19"/>
      <c r="D293" s="20" t="s">
        <v>37</v>
      </c>
      <c r="E293" s="26">
        <f>E294</f>
        <v>1000000</v>
      </c>
      <c r="F293" s="26">
        <f>F294</f>
        <v>1000000</v>
      </c>
      <c r="G293" s="26"/>
      <c r="H293" s="26"/>
      <c r="I293" s="26"/>
      <c r="J293" s="26"/>
      <c r="K293" s="26"/>
      <c r="L293" s="26"/>
      <c r="M293" s="26"/>
      <c r="N293" s="27">
        <f>M293/E293</f>
        <v>0</v>
      </c>
      <c r="O293" s="26"/>
      <c r="P293" s="16"/>
    </row>
    <row r="294" spans="1:16" s="2" customFormat="1" ht="63" outlineLevel="1" x14ac:dyDescent="0.25">
      <c r="A294" s="21" t="s">
        <v>5</v>
      </c>
      <c r="B294" s="22" t="s">
        <v>38</v>
      </c>
      <c r="C294" s="22"/>
      <c r="D294" s="23"/>
      <c r="E294" s="24">
        <f>E295+E296+E297</f>
        <v>1000000</v>
      </c>
      <c r="F294" s="24">
        <f>F295+F296+F297</f>
        <v>1000000</v>
      </c>
      <c r="G294" s="24"/>
      <c r="H294" s="24"/>
      <c r="I294" s="24"/>
      <c r="J294" s="24"/>
      <c r="K294" s="24"/>
      <c r="L294" s="24"/>
      <c r="M294" s="24"/>
      <c r="N294" s="25">
        <f>M294/E294</f>
        <v>0</v>
      </c>
      <c r="O294" s="24"/>
      <c r="P294" s="16"/>
    </row>
    <row r="295" spans="1:16" s="2" customFormat="1" outlineLevel="1" x14ac:dyDescent="0.25">
      <c r="A295" s="21"/>
      <c r="B295" s="22" t="s">
        <v>222</v>
      </c>
      <c r="C295" s="22"/>
      <c r="D295" s="23"/>
      <c r="E295" s="24">
        <f>F295</f>
        <v>200000</v>
      </c>
      <c r="F295" s="24">
        <v>200000</v>
      </c>
      <c r="G295" s="24"/>
      <c r="H295" s="24"/>
      <c r="I295" s="24"/>
      <c r="J295" s="24"/>
      <c r="K295" s="24"/>
      <c r="L295" s="24"/>
      <c r="M295" s="24"/>
      <c r="N295" s="25"/>
      <c r="O295" s="24" t="s">
        <v>237</v>
      </c>
      <c r="P295" s="16"/>
    </row>
    <row r="296" spans="1:16" s="2" customFormat="1" outlineLevel="1" x14ac:dyDescent="0.25">
      <c r="A296" s="21"/>
      <c r="B296" s="22" t="s">
        <v>223</v>
      </c>
      <c r="C296" s="22"/>
      <c r="D296" s="23"/>
      <c r="E296" s="24">
        <f t="shared" ref="E296:E297" si="225">F296</f>
        <v>300000</v>
      </c>
      <c r="F296" s="24">
        <v>300000</v>
      </c>
      <c r="G296" s="24"/>
      <c r="H296" s="24"/>
      <c r="I296" s="24"/>
      <c r="J296" s="24"/>
      <c r="K296" s="24"/>
      <c r="L296" s="24"/>
      <c r="M296" s="24"/>
      <c r="N296" s="25"/>
      <c r="O296" s="24" t="s">
        <v>237</v>
      </c>
      <c r="P296" s="16"/>
    </row>
    <row r="297" spans="1:16" s="2" customFormat="1" outlineLevel="1" x14ac:dyDescent="0.25">
      <c r="A297" s="21"/>
      <c r="B297" s="22" t="s">
        <v>224</v>
      </c>
      <c r="C297" s="22"/>
      <c r="D297" s="23"/>
      <c r="E297" s="24">
        <f t="shared" si="225"/>
        <v>500000</v>
      </c>
      <c r="F297" s="24">
        <v>500000</v>
      </c>
      <c r="G297" s="24"/>
      <c r="H297" s="24"/>
      <c r="I297" s="24"/>
      <c r="J297" s="24"/>
      <c r="K297" s="24"/>
      <c r="L297" s="24"/>
      <c r="M297" s="24"/>
      <c r="N297" s="25"/>
      <c r="O297" s="24" t="s">
        <v>237</v>
      </c>
      <c r="P297" s="16"/>
    </row>
    <row r="298" spans="1:16" s="2" customFormat="1" ht="63" outlineLevel="1" x14ac:dyDescent="0.25">
      <c r="A298" s="18" t="s">
        <v>14</v>
      </c>
      <c r="B298" s="19" t="s">
        <v>7</v>
      </c>
      <c r="C298" s="19"/>
      <c r="D298" s="20" t="s">
        <v>8</v>
      </c>
      <c r="E298" s="26">
        <f>E299</f>
        <v>200000</v>
      </c>
      <c r="F298" s="26">
        <f>F299</f>
        <v>200000</v>
      </c>
      <c r="G298" s="26"/>
      <c r="H298" s="26"/>
      <c r="I298" s="26"/>
      <c r="J298" s="26"/>
      <c r="K298" s="26"/>
      <c r="L298" s="26"/>
      <c r="M298" s="26"/>
      <c r="N298" s="27">
        <f t="shared" ref="N298:N307" si="226">M298/E298</f>
        <v>0</v>
      </c>
      <c r="O298" s="26"/>
      <c r="P298" s="16"/>
    </row>
    <row r="299" spans="1:16" s="2" customFormat="1" ht="47.25" outlineLevel="1" x14ac:dyDescent="0.25">
      <c r="A299" s="21" t="s">
        <v>5</v>
      </c>
      <c r="B299" s="22" t="s">
        <v>9</v>
      </c>
      <c r="C299" s="22"/>
      <c r="D299" s="23"/>
      <c r="E299" s="24">
        <f>E300</f>
        <v>200000</v>
      </c>
      <c r="F299" s="24">
        <f>F300</f>
        <v>200000</v>
      </c>
      <c r="G299" s="24"/>
      <c r="H299" s="24"/>
      <c r="I299" s="24"/>
      <c r="J299" s="24"/>
      <c r="K299" s="24"/>
      <c r="L299" s="24"/>
      <c r="M299" s="24"/>
      <c r="N299" s="25">
        <f t="shared" si="226"/>
        <v>0</v>
      </c>
      <c r="O299" s="24"/>
      <c r="P299" s="16"/>
    </row>
    <row r="300" spans="1:16" s="2" customFormat="1" ht="31.5" outlineLevel="1" x14ac:dyDescent="0.25">
      <c r="A300" s="8"/>
      <c r="B300" s="30" t="s">
        <v>232</v>
      </c>
      <c r="C300" s="30"/>
      <c r="D300" s="31"/>
      <c r="E300" s="28">
        <v>200000</v>
      </c>
      <c r="F300" s="28">
        <v>200000</v>
      </c>
      <c r="G300" s="28"/>
      <c r="H300" s="28"/>
      <c r="I300" s="28"/>
      <c r="J300" s="28"/>
      <c r="K300" s="28"/>
      <c r="L300" s="28"/>
      <c r="M300" s="28"/>
      <c r="N300" s="29">
        <f t="shared" si="226"/>
        <v>0</v>
      </c>
      <c r="O300" s="28" t="s">
        <v>236</v>
      </c>
      <c r="P300" s="16"/>
    </row>
    <row r="301" spans="1:16" s="2" customFormat="1" ht="31.5" outlineLevel="1" x14ac:dyDescent="0.25">
      <c r="A301" s="18" t="s">
        <v>81</v>
      </c>
      <c r="B301" s="19" t="s">
        <v>11</v>
      </c>
      <c r="C301" s="19"/>
      <c r="D301" s="20" t="s">
        <v>12</v>
      </c>
      <c r="E301" s="26">
        <f>E302</f>
        <v>15000</v>
      </c>
      <c r="F301" s="26">
        <f>F302</f>
        <v>15000</v>
      </c>
      <c r="G301" s="26"/>
      <c r="H301" s="26"/>
      <c r="I301" s="26"/>
      <c r="J301" s="26"/>
      <c r="K301" s="26"/>
      <c r="L301" s="26"/>
      <c r="M301" s="26"/>
      <c r="N301" s="27">
        <f t="shared" si="226"/>
        <v>0</v>
      </c>
      <c r="O301" s="26"/>
      <c r="P301" s="16"/>
    </row>
    <row r="302" spans="1:16" s="2" customFormat="1" ht="47.25" outlineLevel="1" x14ac:dyDescent="0.25">
      <c r="A302" s="21" t="s">
        <v>5</v>
      </c>
      <c r="B302" s="22" t="s">
        <v>13</v>
      </c>
      <c r="C302" s="22"/>
      <c r="D302" s="23"/>
      <c r="E302" s="24">
        <f>E303</f>
        <v>15000</v>
      </c>
      <c r="F302" s="24">
        <f>F303</f>
        <v>15000</v>
      </c>
      <c r="G302" s="24"/>
      <c r="H302" s="24"/>
      <c r="I302" s="24"/>
      <c r="J302" s="24"/>
      <c r="K302" s="24"/>
      <c r="L302" s="24"/>
      <c r="M302" s="24"/>
      <c r="N302" s="25">
        <f t="shared" si="226"/>
        <v>0</v>
      </c>
      <c r="O302" s="24"/>
      <c r="P302" s="16"/>
    </row>
    <row r="303" spans="1:16" s="2" customFormat="1" ht="31.5" outlineLevel="1" x14ac:dyDescent="0.25">
      <c r="A303" s="8"/>
      <c r="B303" s="30" t="s">
        <v>147</v>
      </c>
      <c r="C303" s="30"/>
      <c r="D303" s="31"/>
      <c r="E303" s="28">
        <v>15000</v>
      </c>
      <c r="F303" s="28">
        <v>15000</v>
      </c>
      <c r="G303" s="28"/>
      <c r="H303" s="28"/>
      <c r="I303" s="28"/>
      <c r="J303" s="28"/>
      <c r="K303" s="28"/>
      <c r="L303" s="28"/>
      <c r="M303" s="28"/>
      <c r="N303" s="29">
        <f t="shared" si="226"/>
        <v>0</v>
      </c>
      <c r="O303" s="28"/>
      <c r="P303" s="16"/>
    </row>
    <row r="304" spans="1:16" s="1" customFormat="1" outlineLevel="1" x14ac:dyDescent="0.25">
      <c r="A304" s="6">
        <v>2</v>
      </c>
      <c r="B304" s="14" t="s">
        <v>59</v>
      </c>
      <c r="C304" s="14" t="s">
        <v>188</v>
      </c>
      <c r="D304" s="17"/>
      <c r="E304" s="15">
        <f>E305+E311</f>
        <v>1393245.5</v>
      </c>
      <c r="F304" s="15">
        <f>F305+F311</f>
        <v>897000</v>
      </c>
      <c r="G304" s="15">
        <f t="shared" ref="G304:M304" si="227">G305+G311</f>
        <v>496245.5</v>
      </c>
      <c r="H304" s="15"/>
      <c r="I304" s="15">
        <v>345887</v>
      </c>
      <c r="J304" s="15">
        <f t="shared" ref="J304:L304" si="228">J305+J311</f>
        <v>345887</v>
      </c>
      <c r="K304" s="15">
        <f t="shared" si="228"/>
        <v>345887</v>
      </c>
      <c r="L304" s="15">
        <f t="shared" si="228"/>
        <v>345887</v>
      </c>
      <c r="M304" s="15">
        <f t="shared" si="227"/>
        <v>345887</v>
      </c>
      <c r="N304" s="12">
        <f t="shared" si="226"/>
        <v>0.24825990825019711</v>
      </c>
      <c r="O304" s="15"/>
      <c r="P304" s="32"/>
    </row>
    <row r="305" spans="1:17" s="1" customFormat="1" ht="47.25" outlineLevel="1" x14ac:dyDescent="0.25">
      <c r="A305" s="18" t="s">
        <v>75</v>
      </c>
      <c r="B305" s="19" t="s">
        <v>74</v>
      </c>
      <c r="C305" s="19"/>
      <c r="D305" s="20" t="s">
        <v>8</v>
      </c>
      <c r="E305" s="26">
        <f>SUM(E306:E310)</f>
        <v>1122245.5</v>
      </c>
      <c r="F305" s="26">
        <f>SUM(F306:F310)</f>
        <v>626000</v>
      </c>
      <c r="G305" s="26">
        <f>SUM(G306:G310)</f>
        <v>496245.5</v>
      </c>
      <c r="H305" s="26"/>
      <c r="I305" s="26">
        <v>267563</v>
      </c>
      <c r="J305" s="26">
        <f>J306+J307</f>
        <v>267563</v>
      </c>
      <c r="K305" s="26">
        <f>K306+K307</f>
        <v>267563</v>
      </c>
      <c r="L305" s="26">
        <f>L306+L307</f>
        <v>267563</v>
      </c>
      <c r="M305" s="26">
        <f>M306+M307</f>
        <v>267563</v>
      </c>
      <c r="N305" s="27">
        <f t="shared" si="226"/>
        <v>0.23841752985420747</v>
      </c>
      <c r="O305" s="26"/>
      <c r="P305" s="32"/>
    </row>
    <row r="306" spans="1:17" s="2" customFormat="1" outlineLevel="1" x14ac:dyDescent="0.25">
      <c r="A306" s="8"/>
      <c r="B306" s="30" t="s">
        <v>76</v>
      </c>
      <c r="C306" s="30"/>
      <c r="D306" s="31"/>
      <c r="E306" s="28">
        <f>F306+G306</f>
        <v>288000</v>
      </c>
      <c r="F306" s="28">
        <v>58000</v>
      </c>
      <c r="G306" s="28">
        <v>230000</v>
      </c>
      <c r="H306" s="28"/>
      <c r="I306" s="28">
        <v>267563</v>
      </c>
      <c r="J306" s="28">
        <v>267563</v>
      </c>
      <c r="K306" s="28">
        <v>267563</v>
      </c>
      <c r="L306" s="28">
        <v>267563</v>
      </c>
      <c r="M306" s="28">
        <v>267563</v>
      </c>
      <c r="N306" s="29">
        <f t="shared" si="226"/>
        <v>0.92903819444444447</v>
      </c>
      <c r="O306" s="28"/>
      <c r="P306" s="16"/>
    </row>
    <row r="307" spans="1:17" s="2" customFormat="1" ht="31.5" outlineLevel="1" x14ac:dyDescent="0.25">
      <c r="A307" s="8"/>
      <c r="B307" s="30" t="s">
        <v>77</v>
      </c>
      <c r="C307" s="30"/>
      <c r="D307" s="31"/>
      <c r="E307" s="28">
        <f>F307+G307</f>
        <v>269245.5</v>
      </c>
      <c r="F307" s="28">
        <v>3000</v>
      </c>
      <c r="G307" s="28">
        <v>266245.5</v>
      </c>
      <c r="H307" s="28"/>
      <c r="I307" s="28"/>
      <c r="J307" s="28"/>
      <c r="K307" s="28"/>
      <c r="L307" s="28"/>
      <c r="M307" s="28"/>
      <c r="N307" s="29">
        <f t="shared" si="226"/>
        <v>0</v>
      </c>
      <c r="O307" s="28" t="s">
        <v>234</v>
      </c>
      <c r="P307" s="16"/>
    </row>
    <row r="308" spans="1:17" s="2" customFormat="1" ht="31.5" outlineLevel="1" x14ac:dyDescent="0.25">
      <c r="A308" s="8"/>
      <c r="B308" s="30" t="s">
        <v>158</v>
      </c>
      <c r="C308" s="30"/>
      <c r="D308" s="31"/>
      <c r="E308" s="28">
        <v>217000</v>
      </c>
      <c r="F308" s="28">
        <v>217000</v>
      </c>
      <c r="G308" s="28"/>
      <c r="H308" s="28"/>
      <c r="I308" s="28"/>
      <c r="J308" s="28"/>
      <c r="K308" s="28"/>
      <c r="L308" s="28"/>
      <c r="M308" s="28"/>
      <c r="N308" s="29"/>
      <c r="O308" s="28" t="s">
        <v>235</v>
      </c>
      <c r="P308" s="16"/>
      <c r="Q308" s="2">
        <v>1000</v>
      </c>
    </row>
    <row r="309" spans="1:17" s="2" customFormat="1" ht="31.5" outlineLevel="1" x14ac:dyDescent="0.25">
      <c r="A309" s="8"/>
      <c r="B309" s="30" t="s">
        <v>159</v>
      </c>
      <c r="C309" s="30"/>
      <c r="D309" s="31"/>
      <c r="E309" s="28">
        <v>174000</v>
      </c>
      <c r="F309" s="28">
        <v>174000</v>
      </c>
      <c r="G309" s="28"/>
      <c r="H309" s="28"/>
      <c r="I309" s="28"/>
      <c r="J309" s="28"/>
      <c r="K309" s="28"/>
      <c r="L309" s="28"/>
      <c r="M309" s="28"/>
      <c r="N309" s="29"/>
      <c r="O309" s="28" t="s">
        <v>235</v>
      </c>
      <c r="P309" s="16"/>
    </row>
    <row r="310" spans="1:17" s="2" customFormat="1" ht="31.5" outlineLevel="1" x14ac:dyDescent="0.25">
      <c r="A310" s="8"/>
      <c r="B310" s="30" t="s">
        <v>160</v>
      </c>
      <c r="C310" s="30"/>
      <c r="D310" s="31"/>
      <c r="E310" s="28">
        <v>174000</v>
      </c>
      <c r="F310" s="28">
        <v>174000</v>
      </c>
      <c r="G310" s="28"/>
      <c r="H310" s="28"/>
      <c r="I310" s="28"/>
      <c r="J310" s="28"/>
      <c r="K310" s="28"/>
      <c r="L310" s="28"/>
      <c r="M310" s="28"/>
      <c r="N310" s="29"/>
      <c r="O310" s="28" t="s">
        <v>235</v>
      </c>
      <c r="P310" s="16"/>
    </row>
    <row r="311" spans="1:17" s="1" customFormat="1" ht="47.25" outlineLevel="1" x14ac:dyDescent="0.25">
      <c r="A311" s="18" t="s">
        <v>82</v>
      </c>
      <c r="B311" s="19" t="s">
        <v>15</v>
      </c>
      <c r="C311" s="19"/>
      <c r="D311" s="20"/>
      <c r="E311" s="26">
        <f>E312+E313</f>
        <v>271000</v>
      </c>
      <c r="F311" s="26">
        <f t="shared" ref="F311:M311" si="229">F312+F313</f>
        <v>271000</v>
      </c>
      <c r="G311" s="26">
        <f t="shared" si="229"/>
        <v>0</v>
      </c>
      <c r="H311" s="26"/>
      <c r="I311" s="26">
        <v>78324</v>
      </c>
      <c r="J311" s="26">
        <f t="shared" ref="J311:L311" si="230">J312+J313</f>
        <v>78324</v>
      </c>
      <c r="K311" s="26">
        <f t="shared" si="230"/>
        <v>78324</v>
      </c>
      <c r="L311" s="26">
        <f t="shared" si="230"/>
        <v>78324</v>
      </c>
      <c r="M311" s="26">
        <f t="shared" si="229"/>
        <v>78324</v>
      </c>
      <c r="N311" s="27">
        <f>M311/E311</f>
        <v>0.28901845018450184</v>
      </c>
      <c r="O311" s="26"/>
      <c r="P311" s="32"/>
    </row>
    <row r="312" spans="1:17" s="2" customFormat="1" outlineLevel="1" x14ac:dyDescent="0.25">
      <c r="A312" s="8"/>
      <c r="B312" s="30" t="s">
        <v>83</v>
      </c>
      <c r="C312" s="30"/>
      <c r="D312" s="31"/>
      <c r="E312" s="28">
        <v>85000</v>
      </c>
      <c r="F312" s="28">
        <v>85000</v>
      </c>
      <c r="G312" s="28"/>
      <c r="H312" s="28"/>
      <c r="I312" s="28">
        <v>78324</v>
      </c>
      <c r="J312" s="28">
        <f>78.324*1000</f>
        <v>78324</v>
      </c>
      <c r="K312" s="28">
        <f>78.324*1000</f>
        <v>78324</v>
      </c>
      <c r="L312" s="28">
        <f>78.324*1000</f>
        <v>78324</v>
      </c>
      <c r="M312" s="28">
        <f>78.324*1000</f>
        <v>78324</v>
      </c>
      <c r="N312" s="29">
        <f>M312/E312</f>
        <v>0.92145882352941177</v>
      </c>
      <c r="O312" s="28"/>
      <c r="P312" s="16"/>
    </row>
    <row r="313" spans="1:17" s="2" customFormat="1" outlineLevel="1" x14ac:dyDescent="0.25">
      <c r="A313" s="8"/>
      <c r="B313" s="30" t="s">
        <v>170</v>
      </c>
      <c r="C313" s="30"/>
      <c r="D313" s="31"/>
      <c r="E313" s="28">
        <v>186000</v>
      </c>
      <c r="F313" s="28">
        <v>186000</v>
      </c>
      <c r="G313" s="28"/>
      <c r="H313" s="28"/>
      <c r="I313" s="28"/>
      <c r="J313" s="28"/>
      <c r="K313" s="28"/>
      <c r="L313" s="28"/>
      <c r="M313" s="28"/>
      <c r="N313" s="29"/>
      <c r="O313" s="28" t="s">
        <v>233</v>
      </c>
      <c r="P313" s="16"/>
    </row>
    <row r="314" spans="1:17" s="2" customFormat="1" x14ac:dyDescent="0.25">
      <c r="A314" s="6" t="s">
        <v>67</v>
      </c>
      <c r="B314" s="14" t="s">
        <v>68</v>
      </c>
      <c r="C314" s="14"/>
      <c r="D314" s="6"/>
      <c r="E314" s="15">
        <f>E315</f>
        <v>9206861</v>
      </c>
      <c r="F314" s="15">
        <f t="shared" ref="F314:M314" si="231">F315</f>
        <v>6425000</v>
      </c>
      <c r="G314" s="15">
        <f t="shared" si="231"/>
        <v>2781861</v>
      </c>
      <c r="H314" s="15">
        <f t="shared" si="231"/>
        <v>0</v>
      </c>
      <c r="I314" s="15">
        <v>5903185</v>
      </c>
      <c r="J314" s="15">
        <f t="shared" si="231"/>
        <v>5903185</v>
      </c>
      <c r="K314" s="15">
        <f t="shared" si="231"/>
        <v>5903185</v>
      </c>
      <c r="L314" s="15">
        <f t="shared" si="231"/>
        <v>5903185</v>
      </c>
      <c r="M314" s="15">
        <f t="shared" si="231"/>
        <v>5903185</v>
      </c>
      <c r="N314" s="12">
        <f t="shared" ref="N314:N326" si="232">M314/E314</f>
        <v>0.64117238220496653</v>
      </c>
      <c r="O314" s="15"/>
      <c r="P314" s="16"/>
    </row>
    <row r="315" spans="1:17" s="2" customFormat="1" ht="31.5" x14ac:dyDescent="0.25">
      <c r="A315" s="6" t="s">
        <v>17</v>
      </c>
      <c r="B315" s="14" t="s">
        <v>129</v>
      </c>
      <c r="C315" s="14">
        <v>3</v>
      </c>
      <c r="D315" s="17" t="s">
        <v>6</v>
      </c>
      <c r="E315" s="15">
        <f>E316</f>
        <v>9206861</v>
      </c>
      <c r="F315" s="15">
        <f t="shared" ref="F315:M315" si="233">F316</f>
        <v>6425000</v>
      </c>
      <c r="G315" s="15">
        <f t="shared" si="233"/>
        <v>2781861</v>
      </c>
      <c r="H315" s="15">
        <f t="shared" si="233"/>
        <v>0</v>
      </c>
      <c r="I315" s="15">
        <v>5903185</v>
      </c>
      <c r="J315" s="15">
        <f t="shared" si="233"/>
        <v>5903185</v>
      </c>
      <c r="K315" s="15">
        <f t="shared" si="233"/>
        <v>5903185</v>
      </c>
      <c r="L315" s="15">
        <f t="shared" si="233"/>
        <v>5903185</v>
      </c>
      <c r="M315" s="15">
        <f t="shared" si="233"/>
        <v>5903185</v>
      </c>
      <c r="N315" s="12">
        <f t="shared" si="232"/>
        <v>0.64117238220496653</v>
      </c>
      <c r="O315" s="15"/>
      <c r="P315" s="16"/>
    </row>
    <row r="316" spans="1:17" s="2" customFormat="1" outlineLevel="1" x14ac:dyDescent="0.25">
      <c r="A316" s="6">
        <v>1</v>
      </c>
      <c r="B316" s="14" t="s">
        <v>59</v>
      </c>
      <c r="C316" s="14" t="s">
        <v>188</v>
      </c>
      <c r="D316" s="17"/>
      <c r="E316" s="15">
        <f>E317+E319+E321+E323+E325</f>
        <v>9206861</v>
      </c>
      <c r="F316" s="15">
        <f t="shared" ref="F316:M316" si="234">F317+F319+F321+F323+F325</f>
        <v>6425000</v>
      </c>
      <c r="G316" s="15">
        <f t="shared" si="234"/>
        <v>2781861</v>
      </c>
      <c r="H316" s="15">
        <f t="shared" si="234"/>
        <v>0</v>
      </c>
      <c r="I316" s="15">
        <v>5903185</v>
      </c>
      <c r="J316" s="15">
        <f t="shared" ref="J316:L316" si="235">J317+J319+J321+J323+J325</f>
        <v>5903185</v>
      </c>
      <c r="K316" s="15">
        <f t="shared" si="235"/>
        <v>5903185</v>
      </c>
      <c r="L316" s="15">
        <f t="shared" si="235"/>
        <v>5903185</v>
      </c>
      <c r="M316" s="15">
        <f t="shared" si="234"/>
        <v>5903185</v>
      </c>
      <c r="N316" s="12">
        <f t="shared" si="232"/>
        <v>0.64117238220496653</v>
      </c>
      <c r="O316" s="15"/>
      <c r="P316" s="16"/>
    </row>
    <row r="317" spans="1:17" s="2" customFormat="1" ht="31.5" outlineLevel="1" x14ac:dyDescent="0.25">
      <c r="A317" s="34" t="s">
        <v>3</v>
      </c>
      <c r="B317" s="35" t="s">
        <v>69</v>
      </c>
      <c r="C317" s="35"/>
      <c r="D317" s="17" t="s">
        <v>35</v>
      </c>
      <c r="E317" s="15">
        <f>E318</f>
        <v>2972353</v>
      </c>
      <c r="F317" s="15">
        <f t="shared" ref="F317:M317" si="236">F318</f>
        <v>1980000</v>
      </c>
      <c r="G317" s="15">
        <f t="shared" si="236"/>
        <v>992353</v>
      </c>
      <c r="H317" s="15"/>
      <c r="I317" s="15">
        <v>1492353</v>
      </c>
      <c r="J317" s="15">
        <f t="shared" si="236"/>
        <v>1492353</v>
      </c>
      <c r="K317" s="15">
        <f t="shared" si="236"/>
        <v>1492353</v>
      </c>
      <c r="L317" s="15">
        <f t="shared" si="236"/>
        <v>1492353</v>
      </c>
      <c r="M317" s="15">
        <f t="shared" si="236"/>
        <v>1492353</v>
      </c>
      <c r="N317" s="12">
        <f t="shared" si="232"/>
        <v>0.50207798333508835</v>
      </c>
      <c r="O317" s="15"/>
      <c r="P317" s="16"/>
    </row>
    <row r="318" spans="1:17" s="2" customFormat="1" ht="36.75" customHeight="1" outlineLevel="1" x14ac:dyDescent="0.25">
      <c r="A318" s="36"/>
      <c r="B318" s="37" t="s">
        <v>218</v>
      </c>
      <c r="C318" s="37"/>
      <c r="D318" s="23"/>
      <c r="E318" s="24">
        <f>F318+G318</f>
        <v>2972353</v>
      </c>
      <c r="F318" s="24">
        <v>1980000</v>
      </c>
      <c r="G318" s="24">
        <v>992353</v>
      </c>
      <c r="H318" s="24"/>
      <c r="I318" s="24">
        <v>1492353</v>
      </c>
      <c r="J318" s="24">
        <f>G318+500000</f>
        <v>1492353</v>
      </c>
      <c r="K318" s="24">
        <f>G318+500000</f>
        <v>1492353</v>
      </c>
      <c r="L318" s="24">
        <f>G318+500000</f>
        <v>1492353</v>
      </c>
      <c r="M318" s="24">
        <f>G318+500000</f>
        <v>1492353</v>
      </c>
      <c r="N318" s="25">
        <f t="shared" si="232"/>
        <v>0.50207798333508835</v>
      </c>
      <c r="O318" s="24"/>
      <c r="P318" s="16"/>
      <c r="Q318" s="2">
        <v>1000</v>
      </c>
    </row>
    <row r="319" spans="1:17" s="2" customFormat="1" ht="31.5" outlineLevel="1" x14ac:dyDescent="0.25">
      <c r="A319" s="34" t="s">
        <v>10</v>
      </c>
      <c r="B319" s="35" t="s">
        <v>70</v>
      </c>
      <c r="C319" s="35"/>
      <c r="D319" s="17" t="s">
        <v>225</v>
      </c>
      <c r="E319" s="15">
        <f>E320</f>
        <v>4032325</v>
      </c>
      <c r="F319" s="15">
        <f>F320</f>
        <v>2687000</v>
      </c>
      <c r="G319" s="15">
        <f t="shared" ref="G319:M319" si="237">G320</f>
        <v>1345325</v>
      </c>
      <c r="H319" s="15"/>
      <c r="I319" s="15">
        <v>3382325</v>
      </c>
      <c r="J319" s="15">
        <f t="shared" si="237"/>
        <v>3382325</v>
      </c>
      <c r="K319" s="15">
        <f t="shared" si="237"/>
        <v>3382325</v>
      </c>
      <c r="L319" s="15">
        <f t="shared" si="237"/>
        <v>3382325</v>
      </c>
      <c r="M319" s="15">
        <f t="shared" si="237"/>
        <v>3382325</v>
      </c>
      <c r="N319" s="12">
        <f t="shared" si="232"/>
        <v>0.83880267587558044</v>
      </c>
      <c r="O319" s="15"/>
      <c r="P319" s="16"/>
    </row>
    <row r="320" spans="1:17" s="2" customFormat="1" ht="31.5" outlineLevel="1" x14ac:dyDescent="0.25">
      <c r="A320" s="36"/>
      <c r="B320" s="37" t="s">
        <v>71</v>
      </c>
      <c r="C320" s="37"/>
      <c r="D320" s="23"/>
      <c r="E320" s="24">
        <f>F320+G320</f>
        <v>4032325</v>
      </c>
      <c r="F320" s="24">
        <v>2687000</v>
      </c>
      <c r="G320" s="24">
        <v>1345325</v>
      </c>
      <c r="H320" s="24"/>
      <c r="I320" s="24">
        <v>3382325</v>
      </c>
      <c r="J320" s="24">
        <f>G320+2037000</f>
        <v>3382325</v>
      </c>
      <c r="K320" s="24">
        <f>G320+2037000</f>
        <v>3382325</v>
      </c>
      <c r="L320" s="24">
        <f>G320+2037000</f>
        <v>3382325</v>
      </c>
      <c r="M320" s="24">
        <f>G320+2037000</f>
        <v>3382325</v>
      </c>
      <c r="N320" s="25">
        <f t="shared" si="232"/>
        <v>0.83880267587558044</v>
      </c>
      <c r="O320" s="24"/>
      <c r="P320" s="16"/>
    </row>
    <row r="321" spans="1:16" s="2" customFormat="1" ht="47.25" outlineLevel="1" x14ac:dyDescent="0.25">
      <c r="A321" s="34" t="s">
        <v>14</v>
      </c>
      <c r="B321" s="35" t="s">
        <v>72</v>
      </c>
      <c r="C321" s="35"/>
      <c r="D321" s="17" t="s">
        <v>37</v>
      </c>
      <c r="E321" s="15">
        <f>E322</f>
        <v>807550</v>
      </c>
      <c r="F321" s="15">
        <f t="shared" ref="F321:M321" si="238">F322</f>
        <v>534000</v>
      </c>
      <c r="G321" s="15">
        <f t="shared" si="238"/>
        <v>273550</v>
      </c>
      <c r="H321" s="15"/>
      <c r="I321" s="15">
        <v>273550</v>
      </c>
      <c r="J321" s="15">
        <f t="shared" si="238"/>
        <v>273550</v>
      </c>
      <c r="K321" s="15">
        <f t="shared" si="238"/>
        <v>273550</v>
      </c>
      <c r="L321" s="15">
        <f>L322</f>
        <v>273550</v>
      </c>
      <c r="M321" s="15">
        <f t="shared" si="238"/>
        <v>273550</v>
      </c>
      <c r="N321" s="12">
        <f t="shared" si="232"/>
        <v>0.33874063525478298</v>
      </c>
      <c r="O321" s="24"/>
      <c r="P321" s="16"/>
    </row>
    <row r="322" spans="1:16" s="2" customFormat="1" ht="31.5" outlineLevel="1" x14ac:dyDescent="0.25">
      <c r="A322" s="36"/>
      <c r="B322" s="38" t="s">
        <v>73</v>
      </c>
      <c r="C322" s="38"/>
      <c r="D322" s="17"/>
      <c r="E322" s="24">
        <f>F322+G322</f>
        <v>807550</v>
      </c>
      <c r="F322" s="24">
        <v>534000</v>
      </c>
      <c r="G322" s="24">
        <v>273550</v>
      </c>
      <c r="H322" s="24"/>
      <c r="I322" s="24">
        <v>273550</v>
      </c>
      <c r="J322" s="24">
        <f>G322</f>
        <v>273550</v>
      </c>
      <c r="K322" s="24">
        <f>G322</f>
        <v>273550</v>
      </c>
      <c r="L322" s="24">
        <f>G322</f>
        <v>273550</v>
      </c>
      <c r="M322" s="24">
        <f>G322</f>
        <v>273550</v>
      </c>
      <c r="N322" s="25">
        <f t="shared" si="232"/>
        <v>0.33874063525478298</v>
      </c>
      <c r="O322" s="24"/>
      <c r="P322" s="16"/>
    </row>
    <row r="323" spans="1:16" s="1" customFormat="1" ht="47.25" outlineLevel="1" x14ac:dyDescent="0.25">
      <c r="A323" s="34" t="s">
        <v>81</v>
      </c>
      <c r="B323" s="35" t="s">
        <v>74</v>
      </c>
      <c r="C323" s="35"/>
      <c r="D323" s="17" t="s">
        <v>8</v>
      </c>
      <c r="E323" s="15">
        <f>E324</f>
        <v>298000</v>
      </c>
      <c r="F323" s="15">
        <f t="shared" ref="F323:M323" si="239">F324</f>
        <v>298000</v>
      </c>
      <c r="G323" s="15">
        <f t="shared" si="239"/>
        <v>0</v>
      </c>
      <c r="H323" s="15">
        <f t="shared" si="239"/>
        <v>0</v>
      </c>
      <c r="I323" s="15">
        <v>246324</v>
      </c>
      <c r="J323" s="15">
        <f t="shared" si="239"/>
        <v>246324</v>
      </c>
      <c r="K323" s="15">
        <f t="shared" si="239"/>
        <v>246324</v>
      </c>
      <c r="L323" s="15">
        <f t="shared" si="239"/>
        <v>246324</v>
      </c>
      <c r="M323" s="15">
        <f t="shared" si="239"/>
        <v>246324</v>
      </c>
      <c r="N323" s="12">
        <f t="shared" si="232"/>
        <v>0.82659060402684559</v>
      </c>
      <c r="O323" s="15"/>
      <c r="P323" s="32"/>
    </row>
    <row r="324" spans="1:16" s="2" customFormat="1" ht="24.75" customHeight="1" outlineLevel="1" x14ac:dyDescent="0.25">
      <c r="A324" s="21"/>
      <c r="B324" s="22" t="s">
        <v>169</v>
      </c>
      <c r="C324" s="22"/>
      <c r="D324" s="23"/>
      <c r="E324" s="24">
        <v>298000</v>
      </c>
      <c r="F324" s="24">
        <v>298000</v>
      </c>
      <c r="G324" s="24"/>
      <c r="H324" s="24"/>
      <c r="I324" s="24">
        <v>246324</v>
      </c>
      <c r="J324" s="24">
        <v>246324</v>
      </c>
      <c r="K324" s="24">
        <v>246324</v>
      </c>
      <c r="L324" s="24">
        <v>246324</v>
      </c>
      <c r="M324" s="24">
        <v>246324</v>
      </c>
      <c r="N324" s="25">
        <f t="shared" si="232"/>
        <v>0.82659060402684559</v>
      </c>
      <c r="O324" s="24"/>
      <c r="P324" s="16"/>
    </row>
    <row r="325" spans="1:16" s="2" customFormat="1" ht="31.5" outlineLevel="1" x14ac:dyDescent="0.25">
      <c r="A325" s="34" t="s">
        <v>226</v>
      </c>
      <c r="B325" s="35" t="s">
        <v>11</v>
      </c>
      <c r="C325" s="35"/>
      <c r="D325" s="17" t="s">
        <v>12</v>
      </c>
      <c r="E325" s="15">
        <f>E326+E327</f>
        <v>1096633</v>
      </c>
      <c r="F325" s="15">
        <f>F326+F327</f>
        <v>926000</v>
      </c>
      <c r="G325" s="15">
        <f t="shared" ref="G325:M325" si="240">G326+G327</f>
        <v>170633</v>
      </c>
      <c r="H325" s="15"/>
      <c r="I325" s="15">
        <v>508633</v>
      </c>
      <c r="J325" s="15">
        <f t="shared" ref="J325:L325" si="241">J326+J327</f>
        <v>508633</v>
      </c>
      <c r="K325" s="15">
        <f t="shared" si="241"/>
        <v>508633</v>
      </c>
      <c r="L325" s="15">
        <f t="shared" si="241"/>
        <v>508633</v>
      </c>
      <c r="M325" s="15">
        <f t="shared" si="240"/>
        <v>508633</v>
      </c>
      <c r="N325" s="25">
        <f t="shared" si="232"/>
        <v>0.46381332679209908</v>
      </c>
      <c r="O325" s="24"/>
      <c r="P325" s="16"/>
    </row>
    <row r="326" spans="1:16" s="2" customFormat="1" outlineLevel="1" x14ac:dyDescent="0.25">
      <c r="A326" s="36"/>
      <c r="B326" s="38" t="s">
        <v>80</v>
      </c>
      <c r="C326" s="38"/>
      <c r="D326" s="31"/>
      <c r="E326" s="24">
        <f>F326+G326</f>
        <v>758633</v>
      </c>
      <c r="F326" s="24">
        <v>588000</v>
      </c>
      <c r="G326" s="24">
        <f>170.633*1000</f>
        <v>170633</v>
      </c>
      <c r="H326" s="24"/>
      <c r="I326" s="24">
        <v>170633</v>
      </c>
      <c r="J326" s="28">
        <f>G326</f>
        <v>170633</v>
      </c>
      <c r="K326" s="28">
        <f>G326</f>
        <v>170633</v>
      </c>
      <c r="L326" s="28">
        <f>G326</f>
        <v>170633</v>
      </c>
      <c r="M326" s="28">
        <f>G326</f>
        <v>170633</v>
      </c>
      <c r="N326" s="29">
        <f t="shared" si="232"/>
        <v>0.22492166831656413</v>
      </c>
      <c r="O326" s="24"/>
      <c r="P326" s="16"/>
    </row>
    <row r="327" spans="1:16" s="2" customFormat="1" outlineLevel="1" x14ac:dyDescent="0.25">
      <c r="A327" s="36"/>
      <c r="B327" s="38" t="s">
        <v>157</v>
      </c>
      <c r="C327" s="38"/>
      <c r="D327" s="31"/>
      <c r="E327" s="24">
        <v>338000</v>
      </c>
      <c r="F327" s="24">
        <v>338000</v>
      </c>
      <c r="G327" s="24"/>
      <c r="H327" s="24"/>
      <c r="I327" s="24">
        <v>338000</v>
      </c>
      <c r="J327" s="28">
        <f>E327</f>
        <v>338000</v>
      </c>
      <c r="K327" s="28">
        <f>E327</f>
        <v>338000</v>
      </c>
      <c r="L327" s="28">
        <f>E327</f>
        <v>338000</v>
      </c>
      <c r="M327" s="28">
        <f>F327</f>
        <v>338000</v>
      </c>
      <c r="N327" s="29"/>
      <c r="O327" s="24"/>
      <c r="P327" s="16"/>
    </row>
    <row r="328" spans="1:16" s="2" customFormat="1" x14ac:dyDescent="0.25">
      <c r="A328" s="6" t="s">
        <v>89</v>
      </c>
      <c r="B328" s="14" t="s">
        <v>85</v>
      </c>
      <c r="C328" s="14"/>
      <c r="D328" s="6"/>
      <c r="E328" s="15">
        <f>E330</f>
        <v>160000</v>
      </c>
      <c r="F328" s="15">
        <f t="shared" ref="F328:M328" si="242">F330</f>
        <v>100000</v>
      </c>
      <c r="G328" s="15">
        <f t="shared" si="242"/>
        <v>60000</v>
      </c>
      <c r="H328" s="15"/>
      <c r="I328" s="15">
        <v>0</v>
      </c>
      <c r="J328" s="15">
        <f t="shared" ref="J328:L328" si="243">J330</f>
        <v>0</v>
      </c>
      <c r="K328" s="15">
        <f t="shared" si="243"/>
        <v>0</v>
      </c>
      <c r="L328" s="15">
        <f t="shared" si="243"/>
        <v>0</v>
      </c>
      <c r="M328" s="15">
        <f t="shared" si="242"/>
        <v>0</v>
      </c>
      <c r="N328" s="12">
        <f t="shared" ref="N328:N339" si="244">M328/E328</f>
        <v>0</v>
      </c>
      <c r="O328" s="15"/>
      <c r="P328" s="16"/>
    </row>
    <row r="329" spans="1:16" s="2" customFormat="1" x14ac:dyDescent="0.25">
      <c r="A329" s="6" t="s">
        <v>17</v>
      </c>
      <c r="B329" s="14" t="s">
        <v>130</v>
      </c>
      <c r="C329" s="14">
        <v>1</v>
      </c>
      <c r="D329" s="17" t="s">
        <v>25</v>
      </c>
      <c r="E329" s="15">
        <f>E330</f>
        <v>160000</v>
      </c>
      <c r="F329" s="15">
        <f t="shared" ref="F329:M330" si="245">F330</f>
        <v>100000</v>
      </c>
      <c r="G329" s="15">
        <f t="shared" si="245"/>
        <v>60000</v>
      </c>
      <c r="H329" s="15"/>
      <c r="I329" s="15">
        <v>0</v>
      </c>
      <c r="J329" s="15">
        <f t="shared" si="245"/>
        <v>0</v>
      </c>
      <c r="K329" s="15">
        <f t="shared" si="245"/>
        <v>0</v>
      </c>
      <c r="L329" s="15">
        <f t="shared" si="245"/>
        <v>0</v>
      </c>
      <c r="M329" s="15">
        <f t="shared" si="245"/>
        <v>0</v>
      </c>
      <c r="N329" s="12">
        <f t="shared" si="244"/>
        <v>0</v>
      </c>
      <c r="O329" s="15"/>
      <c r="P329" s="16"/>
    </row>
    <row r="330" spans="1:16" s="2" customFormat="1" outlineLevel="1" x14ac:dyDescent="0.25">
      <c r="A330" s="6">
        <v>1</v>
      </c>
      <c r="B330" s="14" t="s">
        <v>2</v>
      </c>
      <c r="C330" s="14" t="s">
        <v>3</v>
      </c>
      <c r="D330" s="6"/>
      <c r="E330" s="15">
        <f>E331</f>
        <v>160000</v>
      </c>
      <c r="F330" s="15">
        <f>F331</f>
        <v>100000</v>
      </c>
      <c r="G330" s="15">
        <f t="shared" si="245"/>
        <v>60000</v>
      </c>
      <c r="H330" s="15"/>
      <c r="I330" s="15">
        <v>0</v>
      </c>
      <c r="J330" s="15">
        <f t="shared" si="245"/>
        <v>0</v>
      </c>
      <c r="K330" s="15">
        <f t="shared" si="245"/>
        <v>0</v>
      </c>
      <c r="L330" s="15">
        <f t="shared" si="245"/>
        <v>0</v>
      </c>
      <c r="M330" s="15">
        <f t="shared" si="245"/>
        <v>0</v>
      </c>
      <c r="N330" s="12">
        <f t="shared" si="244"/>
        <v>0</v>
      </c>
      <c r="O330" s="15"/>
      <c r="P330" s="16"/>
    </row>
    <row r="331" spans="1:16" s="2" customFormat="1" outlineLevel="1" x14ac:dyDescent="0.25">
      <c r="A331" s="36"/>
      <c r="B331" s="38" t="s">
        <v>87</v>
      </c>
      <c r="C331" s="38"/>
      <c r="D331" s="31"/>
      <c r="E331" s="24">
        <f>+F331+G331+H331</f>
        <v>160000</v>
      </c>
      <c r="F331" s="24">
        <v>100000</v>
      </c>
      <c r="G331" s="24">
        <v>60000</v>
      </c>
      <c r="H331" s="24"/>
      <c r="I331" s="24"/>
      <c r="J331" s="28"/>
      <c r="K331" s="28"/>
      <c r="L331" s="28"/>
      <c r="M331" s="28"/>
      <c r="N331" s="29">
        <f t="shared" si="244"/>
        <v>0</v>
      </c>
      <c r="O331" s="28"/>
      <c r="P331" s="16"/>
    </row>
    <row r="332" spans="1:16" s="2" customFormat="1" x14ac:dyDescent="0.25">
      <c r="A332" s="6" t="s">
        <v>88</v>
      </c>
      <c r="B332" s="14" t="s">
        <v>100</v>
      </c>
      <c r="C332" s="14"/>
      <c r="D332" s="6"/>
      <c r="E332" s="39">
        <f>+E333+E337</f>
        <v>3122545.2</v>
      </c>
      <c r="F332" s="39">
        <f t="shared" ref="F332:M332" si="246">+F333+F337</f>
        <v>2265000</v>
      </c>
      <c r="G332" s="39">
        <f t="shared" si="246"/>
        <v>857545.2</v>
      </c>
      <c r="H332" s="39">
        <f t="shared" si="246"/>
        <v>0</v>
      </c>
      <c r="I332" s="39">
        <v>290000</v>
      </c>
      <c r="J332" s="39">
        <f t="shared" ref="J332:L332" si="247">+J333+J337</f>
        <v>290000</v>
      </c>
      <c r="K332" s="39">
        <f t="shared" si="247"/>
        <v>290000</v>
      </c>
      <c r="L332" s="39">
        <f t="shared" si="247"/>
        <v>290000</v>
      </c>
      <c r="M332" s="39">
        <f t="shared" si="246"/>
        <v>290000</v>
      </c>
      <c r="N332" s="12">
        <f t="shared" si="244"/>
        <v>9.2872955049617845E-2</v>
      </c>
      <c r="O332" s="39"/>
      <c r="P332" s="40"/>
    </row>
    <row r="333" spans="1:16" s="2" customFormat="1" ht="31.5" x14ac:dyDescent="0.25">
      <c r="A333" s="6" t="s">
        <v>17</v>
      </c>
      <c r="B333" s="14" t="s">
        <v>119</v>
      </c>
      <c r="C333" s="14">
        <v>2</v>
      </c>
      <c r="D333" s="17" t="s">
        <v>1</v>
      </c>
      <c r="E333" s="39">
        <f>E334</f>
        <v>613348.69999999995</v>
      </c>
      <c r="F333" s="39">
        <f t="shared" ref="F333:M333" si="248">F334</f>
        <v>0</v>
      </c>
      <c r="G333" s="39">
        <f t="shared" si="248"/>
        <v>613348.69999999995</v>
      </c>
      <c r="H333" s="39">
        <f t="shared" si="248"/>
        <v>0</v>
      </c>
      <c r="I333" s="39">
        <v>0</v>
      </c>
      <c r="J333" s="39">
        <f t="shared" si="248"/>
        <v>0</v>
      </c>
      <c r="K333" s="39">
        <f t="shared" si="248"/>
        <v>0</v>
      </c>
      <c r="L333" s="39">
        <f t="shared" si="248"/>
        <v>0</v>
      </c>
      <c r="M333" s="39">
        <f t="shared" si="248"/>
        <v>0</v>
      </c>
      <c r="N333" s="12">
        <f t="shared" si="244"/>
        <v>0</v>
      </c>
      <c r="O333" s="15"/>
      <c r="P333" s="16"/>
    </row>
    <row r="334" spans="1:16" s="2" customFormat="1" outlineLevel="1" x14ac:dyDescent="0.25">
      <c r="A334" s="6">
        <v>1</v>
      </c>
      <c r="B334" s="14" t="s">
        <v>2</v>
      </c>
      <c r="C334" s="14" t="s">
        <v>75</v>
      </c>
      <c r="D334" s="6"/>
      <c r="E334" s="39">
        <f>+E335</f>
        <v>613348.69999999995</v>
      </c>
      <c r="F334" s="39">
        <f t="shared" ref="F334:M334" si="249">+F335</f>
        <v>0</v>
      </c>
      <c r="G334" s="39">
        <f t="shared" si="249"/>
        <v>613348.69999999995</v>
      </c>
      <c r="H334" s="39">
        <f t="shared" si="249"/>
        <v>0</v>
      </c>
      <c r="I334" s="39">
        <v>0</v>
      </c>
      <c r="J334" s="39">
        <f t="shared" si="249"/>
        <v>0</v>
      </c>
      <c r="K334" s="39">
        <f t="shared" si="249"/>
        <v>0</v>
      </c>
      <c r="L334" s="39">
        <f t="shared" si="249"/>
        <v>0</v>
      </c>
      <c r="M334" s="39">
        <f t="shared" si="249"/>
        <v>0</v>
      </c>
      <c r="N334" s="12">
        <f t="shared" si="244"/>
        <v>0</v>
      </c>
      <c r="O334" s="15"/>
      <c r="P334" s="16"/>
    </row>
    <row r="335" spans="1:16" s="45" customFormat="1" ht="31.5" outlineLevel="1" x14ac:dyDescent="0.25">
      <c r="A335" s="41" t="s">
        <v>3</v>
      </c>
      <c r="B335" s="42" t="s">
        <v>93</v>
      </c>
      <c r="C335" s="42"/>
      <c r="D335" s="43" t="s">
        <v>122</v>
      </c>
      <c r="E335" s="44">
        <f>E336</f>
        <v>613348.69999999995</v>
      </c>
      <c r="F335" s="44">
        <f>F336</f>
        <v>0</v>
      </c>
      <c r="G335" s="44">
        <f t="shared" ref="G335:M335" si="250">G336</f>
        <v>613348.69999999995</v>
      </c>
      <c r="H335" s="44"/>
      <c r="I335" s="44">
        <v>0</v>
      </c>
      <c r="J335" s="44">
        <f t="shared" si="250"/>
        <v>0</v>
      </c>
      <c r="K335" s="44">
        <f t="shared" si="250"/>
        <v>0</v>
      </c>
      <c r="L335" s="44">
        <f t="shared" si="250"/>
        <v>0</v>
      </c>
      <c r="M335" s="44">
        <f t="shared" si="250"/>
        <v>0</v>
      </c>
      <c r="N335" s="27">
        <f t="shared" si="244"/>
        <v>0</v>
      </c>
      <c r="O335" s="41"/>
      <c r="P335" s="41"/>
    </row>
    <row r="336" spans="1:16" s="2" customFormat="1" ht="31.5" outlineLevel="1" x14ac:dyDescent="0.25">
      <c r="A336" s="16"/>
      <c r="B336" s="16" t="s">
        <v>210</v>
      </c>
      <c r="C336" s="16"/>
      <c r="D336" s="46"/>
      <c r="E336" s="40">
        <f>SUM(F336:H336)</f>
        <v>613348.69999999995</v>
      </c>
      <c r="F336" s="40"/>
      <c r="G336" s="40">
        <v>613348.69999999995</v>
      </c>
      <c r="H336" s="40"/>
      <c r="I336" s="40"/>
      <c r="J336" s="16"/>
      <c r="K336" s="16"/>
      <c r="L336" s="16"/>
      <c r="M336" s="16"/>
      <c r="N336" s="25">
        <f t="shared" si="244"/>
        <v>0</v>
      </c>
      <c r="O336" s="16"/>
      <c r="P336" s="16"/>
    </row>
    <row r="337" spans="1:16" s="2" customFormat="1" ht="31.5" x14ac:dyDescent="0.25">
      <c r="A337" s="6" t="s">
        <v>18</v>
      </c>
      <c r="B337" s="14" t="s">
        <v>129</v>
      </c>
      <c r="C337" s="14">
        <v>3</v>
      </c>
      <c r="D337" s="17" t="s">
        <v>6</v>
      </c>
      <c r="E337" s="39">
        <f>E338</f>
        <v>2509196.5</v>
      </c>
      <c r="F337" s="39">
        <f>F338</f>
        <v>2265000</v>
      </c>
      <c r="G337" s="39">
        <f t="shared" ref="G337:M338" si="251">G338</f>
        <v>244196.5</v>
      </c>
      <c r="H337" s="39"/>
      <c r="I337" s="39">
        <v>290000</v>
      </c>
      <c r="J337" s="39">
        <f t="shared" si="251"/>
        <v>290000</v>
      </c>
      <c r="K337" s="39">
        <f t="shared" si="251"/>
        <v>290000</v>
      </c>
      <c r="L337" s="39">
        <f t="shared" si="251"/>
        <v>290000</v>
      </c>
      <c r="M337" s="39">
        <f t="shared" si="251"/>
        <v>290000</v>
      </c>
      <c r="N337" s="12">
        <f t="shared" si="244"/>
        <v>0.11557484637014279</v>
      </c>
      <c r="O337" s="39"/>
      <c r="P337" s="40"/>
    </row>
    <row r="338" spans="1:16" s="2" customFormat="1" outlineLevel="1" x14ac:dyDescent="0.25">
      <c r="A338" s="6">
        <v>1</v>
      </c>
      <c r="B338" s="14" t="s">
        <v>2</v>
      </c>
      <c r="C338" s="14" t="s">
        <v>187</v>
      </c>
      <c r="D338" s="6"/>
      <c r="E338" s="39">
        <f>E339</f>
        <v>2509196.5</v>
      </c>
      <c r="F338" s="39">
        <f>F339</f>
        <v>2265000</v>
      </c>
      <c r="G338" s="39">
        <f t="shared" si="251"/>
        <v>244196.5</v>
      </c>
      <c r="H338" s="39"/>
      <c r="I338" s="39">
        <v>290000</v>
      </c>
      <c r="J338" s="39">
        <f t="shared" si="251"/>
        <v>290000</v>
      </c>
      <c r="K338" s="39">
        <f t="shared" si="251"/>
        <v>290000</v>
      </c>
      <c r="L338" s="39">
        <f t="shared" si="251"/>
        <v>290000</v>
      </c>
      <c r="M338" s="39">
        <f t="shared" si="251"/>
        <v>290000</v>
      </c>
      <c r="N338" s="12">
        <f t="shared" si="244"/>
        <v>0.11557484637014279</v>
      </c>
      <c r="O338" s="39"/>
      <c r="P338" s="40"/>
    </row>
    <row r="339" spans="1:16" s="2" customFormat="1" ht="31.5" outlineLevel="1" x14ac:dyDescent="0.25">
      <c r="A339" s="16"/>
      <c r="B339" s="42" t="s">
        <v>11</v>
      </c>
      <c r="C339" s="42"/>
      <c r="D339" s="47" t="s">
        <v>12</v>
      </c>
      <c r="E339" s="44">
        <f>SUM(E341:E346)</f>
        <v>2509196.5</v>
      </c>
      <c r="F339" s="44">
        <f>SUM(F341:F346)</f>
        <v>2265000</v>
      </c>
      <c r="G339" s="44">
        <f t="shared" ref="G339:M339" si="252">SUM(G341:G346)</f>
        <v>244196.5</v>
      </c>
      <c r="H339" s="44"/>
      <c r="I339" s="44">
        <v>290000</v>
      </c>
      <c r="J339" s="44">
        <f t="shared" ref="J339:L339" si="253">SUM(J341:J346)</f>
        <v>290000</v>
      </c>
      <c r="K339" s="44">
        <f t="shared" si="253"/>
        <v>290000</v>
      </c>
      <c r="L339" s="44">
        <f t="shared" si="253"/>
        <v>290000</v>
      </c>
      <c r="M339" s="44">
        <f t="shared" si="252"/>
        <v>290000</v>
      </c>
      <c r="N339" s="25">
        <f t="shared" si="244"/>
        <v>0.11557484637014279</v>
      </c>
      <c r="O339" s="40"/>
      <c r="P339" s="40"/>
    </row>
    <row r="340" spans="1:16" s="2" customFormat="1" ht="47.25" outlineLevel="1" x14ac:dyDescent="0.25">
      <c r="A340" s="16"/>
      <c r="B340" s="42" t="s">
        <v>13</v>
      </c>
      <c r="C340" s="42"/>
      <c r="D340" s="46"/>
      <c r="E340" s="44">
        <f>SUM(E341:E346)</f>
        <v>2509196.5</v>
      </c>
      <c r="F340" s="44">
        <f t="shared" ref="F340:M340" si="254">SUM(F341:F346)</f>
        <v>2265000</v>
      </c>
      <c r="G340" s="44">
        <f t="shared" si="254"/>
        <v>244196.5</v>
      </c>
      <c r="H340" s="44"/>
      <c r="I340" s="44">
        <v>290000</v>
      </c>
      <c r="J340" s="44">
        <f t="shared" ref="J340:L340" si="255">SUM(J341:J346)</f>
        <v>290000</v>
      </c>
      <c r="K340" s="44">
        <f t="shared" si="255"/>
        <v>290000</v>
      </c>
      <c r="L340" s="44">
        <f t="shared" si="255"/>
        <v>290000</v>
      </c>
      <c r="M340" s="44">
        <f t="shared" si="254"/>
        <v>290000</v>
      </c>
      <c r="N340" s="25"/>
      <c r="O340" s="40"/>
      <c r="P340" s="40"/>
    </row>
    <row r="341" spans="1:16" s="2" customFormat="1" outlineLevel="1" x14ac:dyDescent="0.25">
      <c r="A341" s="16"/>
      <c r="B341" s="48" t="s">
        <v>140</v>
      </c>
      <c r="C341" s="48"/>
      <c r="D341" s="46"/>
      <c r="E341" s="40">
        <f>SUM(F341:H341)</f>
        <v>100000</v>
      </c>
      <c r="F341" s="40">
        <v>100000</v>
      </c>
      <c r="G341" s="40"/>
      <c r="H341" s="40"/>
      <c r="I341" s="40"/>
      <c r="J341" s="40"/>
      <c r="K341" s="40"/>
      <c r="L341" s="40"/>
      <c r="M341" s="40"/>
      <c r="N341" s="25"/>
      <c r="O341" s="40"/>
      <c r="P341" s="40"/>
    </row>
    <row r="342" spans="1:16" s="2" customFormat="1" outlineLevel="1" x14ac:dyDescent="0.25">
      <c r="A342" s="16"/>
      <c r="B342" s="48" t="s">
        <v>141</v>
      </c>
      <c r="C342" s="48"/>
      <c r="D342" s="46"/>
      <c r="E342" s="40">
        <f>SUM(F342:H342)</f>
        <v>174918.5</v>
      </c>
      <c r="F342" s="40">
        <v>160000</v>
      </c>
      <c r="G342" s="40">
        <v>14918.5</v>
      </c>
      <c r="H342" s="40"/>
      <c r="I342" s="40"/>
      <c r="J342" s="40"/>
      <c r="K342" s="40"/>
      <c r="L342" s="40"/>
      <c r="M342" s="40"/>
      <c r="N342" s="25"/>
      <c r="O342" s="40"/>
      <c r="P342" s="40"/>
    </row>
    <row r="343" spans="1:16" s="2" customFormat="1" ht="47.25" outlineLevel="1" x14ac:dyDescent="0.25">
      <c r="A343" s="16"/>
      <c r="B343" s="48" t="s">
        <v>142</v>
      </c>
      <c r="C343" s="48"/>
      <c r="D343" s="46"/>
      <c r="E343" s="40">
        <f t="shared" ref="E343:E346" si="256">SUM(F343:H343)</f>
        <v>1205000</v>
      </c>
      <c r="F343" s="40">
        <f>805000+400000</f>
        <v>1205000</v>
      </c>
      <c r="G343" s="40"/>
      <c r="H343" s="40"/>
      <c r="I343" s="40">
        <v>290000</v>
      </c>
      <c r="J343" s="40">
        <v>290000</v>
      </c>
      <c r="K343" s="40">
        <v>290000</v>
      </c>
      <c r="L343" s="40">
        <v>290000</v>
      </c>
      <c r="M343" s="40">
        <v>290000</v>
      </c>
      <c r="N343" s="25"/>
      <c r="O343" s="40"/>
      <c r="P343" s="40"/>
    </row>
    <row r="344" spans="1:16" s="2" customFormat="1" ht="94.5" customHeight="1" outlineLevel="1" x14ac:dyDescent="0.25">
      <c r="A344" s="16"/>
      <c r="B344" s="48" t="s">
        <v>209</v>
      </c>
      <c r="C344" s="48"/>
      <c r="D344" s="46"/>
      <c r="E344" s="40">
        <f t="shared" ref="E344" si="257">SUM(F344:H344)</f>
        <v>229278</v>
      </c>
      <c r="F344" s="40"/>
      <c r="G344" s="40">
        <v>229278</v>
      </c>
      <c r="H344" s="40"/>
      <c r="I344" s="40"/>
      <c r="J344" s="40"/>
      <c r="K344" s="40"/>
      <c r="L344" s="40"/>
      <c r="M344" s="40"/>
      <c r="N344" s="25"/>
      <c r="O344" s="40"/>
      <c r="P344" s="40"/>
    </row>
    <row r="345" spans="1:16" s="2" customFormat="1" ht="31.5" outlineLevel="1" x14ac:dyDescent="0.25">
      <c r="A345" s="16"/>
      <c r="B345" s="48" t="s">
        <v>143</v>
      </c>
      <c r="C345" s="48"/>
      <c r="D345" s="46"/>
      <c r="E345" s="40">
        <f t="shared" si="256"/>
        <v>700000</v>
      </c>
      <c r="F345" s="40">
        <v>700000</v>
      </c>
      <c r="G345" s="40"/>
      <c r="H345" s="40"/>
      <c r="I345" s="40"/>
      <c r="J345" s="40"/>
      <c r="K345" s="40"/>
      <c r="L345" s="40"/>
      <c r="M345" s="40"/>
      <c r="N345" s="25"/>
      <c r="O345" s="40"/>
      <c r="P345" s="40"/>
    </row>
    <row r="346" spans="1:16" s="2" customFormat="1" ht="31.5" outlineLevel="1" x14ac:dyDescent="0.25">
      <c r="A346" s="16"/>
      <c r="B346" s="48" t="s">
        <v>144</v>
      </c>
      <c r="C346" s="48"/>
      <c r="D346" s="46"/>
      <c r="E346" s="40">
        <f t="shared" si="256"/>
        <v>100000</v>
      </c>
      <c r="F346" s="40">
        <v>100000</v>
      </c>
      <c r="G346" s="40"/>
      <c r="H346" s="40"/>
      <c r="I346" s="40"/>
      <c r="J346" s="40"/>
      <c r="K346" s="40"/>
      <c r="L346" s="40"/>
      <c r="M346" s="40"/>
      <c r="N346" s="25"/>
      <c r="O346" s="40"/>
      <c r="P346" s="40"/>
    </row>
    <row r="347" spans="1:16" s="2" customFormat="1" x14ac:dyDescent="0.25">
      <c r="A347" s="6" t="s">
        <v>86</v>
      </c>
      <c r="B347" s="14" t="s">
        <v>102</v>
      </c>
      <c r="C347" s="14"/>
      <c r="D347" s="6"/>
      <c r="E347" s="15">
        <f>E348+E357</f>
        <v>1014287.3</v>
      </c>
      <c r="F347" s="15">
        <f>F348+F357</f>
        <v>794000</v>
      </c>
      <c r="G347" s="15">
        <f t="shared" ref="G347:M347" si="258">G348+G357</f>
        <v>220287.3</v>
      </c>
      <c r="H347" s="15"/>
      <c r="I347" s="15">
        <v>0</v>
      </c>
      <c r="J347" s="15">
        <f t="shared" ref="J347:L347" si="259">J348+J357</f>
        <v>0</v>
      </c>
      <c r="K347" s="15">
        <f t="shared" si="259"/>
        <v>0</v>
      </c>
      <c r="L347" s="15">
        <f t="shared" si="259"/>
        <v>0</v>
      </c>
      <c r="M347" s="15">
        <f t="shared" si="258"/>
        <v>0</v>
      </c>
      <c r="N347" s="12">
        <f t="shared" ref="N347:N359" si="260">M347/E347</f>
        <v>0</v>
      </c>
      <c r="O347" s="15"/>
      <c r="P347" s="16"/>
    </row>
    <row r="348" spans="1:16" s="2" customFormat="1" ht="31.5" x14ac:dyDescent="0.25">
      <c r="A348" s="6" t="s">
        <v>17</v>
      </c>
      <c r="B348" s="14" t="s">
        <v>119</v>
      </c>
      <c r="C348" s="14">
        <v>2</v>
      </c>
      <c r="D348" s="17" t="s">
        <v>1</v>
      </c>
      <c r="E348" s="39">
        <f>E349</f>
        <v>613000</v>
      </c>
      <c r="F348" s="39">
        <f>F349</f>
        <v>399000</v>
      </c>
      <c r="G348" s="39">
        <f t="shared" ref="G348:M348" si="261">G349</f>
        <v>214000</v>
      </c>
      <c r="H348" s="39"/>
      <c r="I348" s="39">
        <v>0</v>
      </c>
      <c r="J348" s="39">
        <f t="shared" si="261"/>
        <v>0</v>
      </c>
      <c r="K348" s="39">
        <f t="shared" si="261"/>
        <v>0</v>
      </c>
      <c r="L348" s="39">
        <f t="shared" si="261"/>
        <v>0</v>
      </c>
      <c r="M348" s="39">
        <f t="shared" si="261"/>
        <v>0</v>
      </c>
      <c r="N348" s="12">
        <f t="shared" si="260"/>
        <v>0</v>
      </c>
      <c r="O348" s="15"/>
      <c r="P348" s="16"/>
    </row>
    <row r="349" spans="1:16" s="2" customFormat="1" outlineLevel="1" x14ac:dyDescent="0.25">
      <c r="A349" s="6">
        <v>1</v>
      </c>
      <c r="B349" s="14" t="s">
        <v>2</v>
      </c>
      <c r="C349" s="14" t="s">
        <v>75</v>
      </c>
      <c r="D349" s="6"/>
      <c r="E349" s="39">
        <f>E350+E352+E355</f>
        <v>613000</v>
      </c>
      <c r="F349" s="39">
        <f>F350+F352+F355</f>
        <v>399000</v>
      </c>
      <c r="G349" s="39">
        <f t="shared" ref="G349:M349" si="262">G350+G352+G355</f>
        <v>214000</v>
      </c>
      <c r="H349" s="39"/>
      <c r="I349" s="39">
        <v>0</v>
      </c>
      <c r="J349" s="39">
        <f t="shared" ref="J349:L349" si="263">J350+J352+J355</f>
        <v>0</v>
      </c>
      <c r="K349" s="39">
        <f t="shared" si="263"/>
        <v>0</v>
      </c>
      <c r="L349" s="39">
        <f t="shared" si="263"/>
        <v>0</v>
      </c>
      <c r="M349" s="39">
        <f t="shared" si="262"/>
        <v>0</v>
      </c>
      <c r="N349" s="12">
        <f t="shared" si="260"/>
        <v>0</v>
      </c>
      <c r="O349" s="15"/>
      <c r="P349" s="16"/>
    </row>
    <row r="350" spans="1:16" s="45" customFormat="1" ht="31.5" outlineLevel="1" x14ac:dyDescent="0.25">
      <c r="A350" s="41" t="s">
        <v>3</v>
      </c>
      <c r="B350" s="42" t="s">
        <v>93</v>
      </c>
      <c r="C350" s="42"/>
      <c r="D350" s="43" t="s">
        <v>122</v>
      </c>
      <c r="E350" s="44">
        <f>E351</f>
        <v>452000</v>
      </c>
      <c r="F350" s="44">
        <f>F351</f>
        <v>328000</v>
      </c>
      <c r="G350" s="44">
        <f t="shared" ref="G350:M350" si="264">G351</f>
        <v>124000</v>
      </c>
      <c r="H350" s="44"/>
      <c r="I350" s="44">
        <v>0</v>
      </c>
      <c r="J350" s="44">
        <f t="shared" si="264"/>
        <v>0</v>
      </c>
      <c r="K350" s="44">
        <f t="shared" si="264"/>
        <v>0</v>
      </c>
      <c r="L350" s="44">
        <f t="shared" si="264"/>
        <v>0</v>
      </c>
      <c r="M350" s="44">
        <f t="shared" si="264"/>
        <v>0</v>
      </c>
      <c r="N350" s="27">
        <f t="shared" si="260"/>
        <v>0</v>
      </c>
      <c r="O350" s="41"/>
      <c r="P350" s="41"/>
    </row>
    <row r="351" spans="1:16" s="2" customFormat="1" outlineLevel="1" x14ac:dyDescent="0.25">
      <c r="A351" s="16"/>
      <c r="B351" s="16" t="s">
        <v>128</v>
      </c>
      <c r="C351" s="16"/>
      <c r="D351" s="46"/>
      <c r="E351" s="40">
        <f>SUM(F351:G351)</f>
        <v>452000</v>
      </c>
      <c r="F351" s="40">
        <v>328000</v>
      </c>
      <c r="G351" s="40">
        <v>124000</v>
      </c>
      <c r="H351" s="40"/>
      <c r="I351" s="40"/>
      <c r="J351" s="16"/>
      <c r="K351" s="16"/>
      <c r="L351" s="16"/>
      <c r="M351" s="16"/>
      <c r="N351" s="25">
        <f t="shared" si="260"/>
        <v>0</v>
      </c>
      <c r="O351" s="16"/>
      <c r="P351" s="16"/>
    </row>
    <row r="352" spans="1:16" s="45" customFormat="1" outlineLevel="1" x14ac:dyDescent="0.25">
      <c r="A352" s="41" t="s">
        <v>10</v>
      </c>
      <c r="B352" s="42" t="s">
        <v>90</v>
      </c>
      <c r="C352" s="42"/>
      <c r="D352" s="43" t="s">
        <v>125</v>
      </c>
      <c r="E352" s="44">
        <f>E353</f>
        <v>51000</v>
      </c>
      <c r="F352" s="44">
        <f>F353</f>
        <v>51000</v>
      </c>
      <c r="G352" s="44">
        <f t="shared" ref="G352:M353" si="265">G353</f>
        <v>0</v>
      </c>
      <c r="H352" s="44"/>
      <c r="I352" s="44">
        <v>0</v>
      </c>
      <c r="J352" s="44">
        <f t="shared" si="265"/>
        <v>0</v>
      </c>
      <c r="K352" s="44">
        <f t="shared" si="265"/>
        <v>0</v>
      </c>
      <c r="L352" s="44">
        <f t="shared" si="265"/>
        <v>0</v>
      </c>
      <c r="M352" s="44">
        <f t="shared" si="265"/>
        <v>0</v>
      </c>
      <c r="N352" s="27">
        <f t="shared" si="260"/>
        <v>0</v>
      </c>
      <c r="O352" s="41"/>
      <c r="P352" s="41"/>
    </row>
    <row r="353" spans="1:16" s="2" customFormat="1" outlineLevel="1" x14ac:dyDescent="0.25">
      <c r="A353" s="16"/>
      <c r="B353" s="16" t="s">
        <v>123</v>
      </c>
      <c r="C353" s="16"/>
      <c r="D353" s="46"/>
      <c r="E353" s="40">
        <f>E354</f>
        <v>51000</v>
      </c>
      <c r="F353" s="40">
        <f>F354</f>
        <v>51000</v>
      </c>
      <c r="G353" s="40">
        <f t="shared" si="265"/>
        <v>0</v>
      </c>
      <c r="H353" s="40"/>
      <c r="I353" s="40">
        <v>0</v>
      </c>
      <c r="J353" s="40">
        <f t="shared" si="265"/>
        <v>0</v>
      </c>
      <c r="K353" s="40">
        <f t="shared" si="265"/>
        <v>0</v>
      </c>
      <c r="L353" s="40">
        <f t="shared" si="265"/>
        <v>0</v>
      </c>
      <c r="M353" s="40">
        <f t="shared" si="265"/>
        <v>0</v>
      </c>
      <c r="N353" s="25">
        <f t="shared" si="260"/>
        <v>0</v>
      </c>
      <c r="O353" s="16"/>
      <c r="P353" s="16"/>
    </row>
    <row r="354" spans="1:16" s="2" customFormat="1" ht="94.5" outlineLevel="1" x14ac:dyDescent="0.25">
      <c r="A354" s="16"/>
      <c r="B354" s="16" t="s">
        <v>127</v>
      </c>
      <c r="C354" s="16"/>
      <c r="D354" s="46"/>
      <c r="E354" s="40">
        <v>51000</v>
      </c>
      <c r="F354" s="40">
        <v>51000</v>
      </c>
      <c r="G354" s="40"/>
      <c r="H354" s="40"/>
      <c r="I354" s="40"/>
      <c r="J354" s="16"/>
      <c r="K354" s="16"/>
      <c r="L354" s="16"/>
      <c r="M354" s="16"/>
      <c r="N354" s="25">
        <f t="shared" si="260"/>
        <v>0</v>
      </c>
      <c r="O354" s="16"/>
      <c r="P354" s="16"/>
    </row>
    <row r="355" spans="1:16" s="45" customFormat="1" ht="31.5" outlineLevel="1" x14ac:dyDescent="0.25">
      <c r="A355" s="41" t="s">
        <v>14</v>
      </c>
      <c r="B355" s="42" t="s">
        <v>92</v>
      </c>
      <c r="C355" s="42"/>
      <c r="D355" s="43" t="s">
        <v>115</v>
      </c>
      <c r="E355" s="44">
        <f>E356</f>
        <v>110000</v>
      </c>
      <c r="F355" s="44">
        <f>F356</f>
        <v>20000</v>
      </c>
      <c r="G355" s="44">
        <f t="shared" ref="G355:M355" si="266">G356</f>
        <v>90000</v>
      </c>
      <c r="H355" s="44"/>
      <c r="I355" s="44">
        <v>0</v>
      </c>
      <c r="J355" s="44">
        <f t="shared" si="266"/>
        <v>0</v>
      </c>
      <c r="K355" s="44">
        <f t="shared" si="266"/>
        <v>0</v>
      </c>
      <c r="L355" s="44">
        <f t="shared" si="266"/>
        <v>0</v>
      </c>
      <c r="M355" s="44">
        <f t="shared" si="266"/>
        <v>0</v>
      </c>
      <c r="N355" s="27">
        <f t="shared" si="260"/>
        <v>0</v>
      </c>
      <c r="O355" s="41"/>
      <c r="P355" s="41"/>
    </row>
    <row r="356" spans="1:16" s="2" customFormat="1" ht="24" customHeight="1" outlineLevel="1" x14ac:dyDescent="0.25">
      <c r="A356" s="16"/>
      <c r="B356" s="16" t="s">
        <v>114</v>
      </c>
      <c r="C356" s="16"/>
      <c r="D356" s="46"/>
      <c r="E356" s="40">
        <f>SUM(F356:H356)</f>
        <v>110000</v>
      </c>
      <c r="F356" s="40">
        <v>20000</v>
      </c>
      <c r="G356" s="40">
        <v>90000</v>
      </c>
      <c r="H356" s="40"/>
      <c r="I356" s="40"/>
      <c r="J356" s="16"/>
      <c r="K356" s="16"/>
      <c r="L356" s="16"/>
      <c r="M356" s="16"/>
      <c r="N356" s="25">
        <f t="shared" si="260"/>
        <v>0</v>
      </c>
      <c r="O356" s="16"/>
      <c r="P356" s="16"/>
    </row>
    <row r="357" spans="1:16" s="2" customFormat="1" ht="31.5" x14ac:dyDescent="0.25">
      <c r="A357" s="6" t="s">
        <v>18</v>
      </c>
      <c r="B357" s="14" t="s">
        <v>131</v>
      </c>
      <c r="C357" s="14">
        <v>3</v>
      </c>
      <c r="D357" s="17" t="s">
        <v>6</v>
      </c>
      <c r="E357" s="39">
        <f>E358</f>
        <v>401287.3</v>
      </c>
      <c r="F357" s="39">
        <f>F358</f>
        <v>395000</v>
      </c>
      <c r="G357" s="39">
        <f t="shared" ref="G357:M358" si="267">G358</f>
        <v>6287.3</v>
      </c>
      <c r="H357" s="39"/>
      <c r="I357" s="39">
        <v>0</v>
      </c>
      <c r="J357" s="39">
        <f t="shared" si="267"/>
        <v>0</v>
      </c>
      <c r="K357" s="39">
        <f t="shared" si="267"/>
        <v>0</v>
      </c>
      <c r="L357" s="39">
        <f t="shared" si="267"/>
        <v>0</v>
      </c>
      <c r="M357" s="39">
        <f t="shared" si="267"/>
        <v>0</v>
      </c>
      <c r="N357" s="12">
        <f t="shared" si="260"/>
        <v>0</v>
      </c>
      <c r="O357" s="15"/>
      <c r="P357" s="16"/>
    </row>
    <row r="358" spans="1:16" s="2" customFormat="1" outlineLevel="1" x14ac:dyDescent="0.25">
      <c r="A358" s="6">
        <v>1</v>
      </c>
      <c r="B358" s="14" t="s">
        <v>2</v>
      </c>
      <c r="C358" s="14" t="s">
        <v>187</v>
      </c>
      <c r="D358" s="6"/>
      <c r="E358" s="39">
        <f>E359</f>
        <v>401287.3</v>
      </c>
      <c r="F358" s="39">
        <f>F359</f>
        <v>395000</v>
      </c>
      <c r="G358" s="39">
        <f t="shared" si="267"/>
        <v>6287.3</v>
      </c>
      <c r="H358" s="39"/>
      <c r="I358" s="39">
        <v>0</v>
      </c>
      <c r="J358" s="39">
        <f t="shared" si="267"/>
        <v>0</v>
      </c>
      <c r="K358" s="39">
        <f t="shared" si="267"/>
        <v>0</v>
      </c>
      <c r="L358" s="39">
        <f t="shared" si="267"/>
        <v>0</v>
      </c>
      <c r="M358" s="39">
        <f t="shared" si="267"/>
        <v>0</v>
      </c>
      <c r="N358" s="12">
        <f t="shared" si="260"/>
        <v>0</v>
      </c>
      <c r="O358" s="15"/>
      <c r="P358" s="16"/>
    </row>
    <row r="359" spans="1:16" s="2" customFormat="1" ht="47.25" outlineLevel="1" x14ac:dyDescent="0.25">
      <c r="A359" s="16"/>
      <c r="B359" s="49" t="s">
        <v>13</v>
      </c>
      <c r="C359" s="50"/>
      <c r="D359" s="47" t="s">
        <v>37</v>
      </c>
      <c r="E359" s="51">
        <f>E360+E361</f>
        <v>401287.3</v>
      </c>
      <c r="F359" s="51">
        <f>F360+F361</f>
        <v>395000</v>
      </c>
      <c r="G359" s="51">
        <f t="shared" ref="G359:M359" si="268">G360+G361</f>
        <v>6287.3</v>
      </c>
      <c r="H359" s="51"/>
      <c r="I359" s="51">
        <v>0</v>
      </c>
      <c r="J359" s="51">
        <f t="shared" ref="J359:L359" si="269">J360+J361</f>
        <v>0</v>
      </c>
      <c r="K359" s="51">
        <f t="shared" si="269"/>
        <v>0</v>
      </c>
      <c r="L359" s="51">
        <f t="shared" si="269"/>
        <v>0</v>
      </c>
      <c r="M359" s="51">
        <f t="shared" si="268"/>
        <v>0</v>
      </c>
      <c r="N359" s="25">
        <f t="shared" si="260"/>
        <v>0</v>
      </c>
      <c r="O359" s="16"/>
      <c r="P359" s="16"/>
    </row>
    <row r="360" spans="1:16" s="2" customFormat="1" ht="47.25" outlineLevel="1" x14ac:dyDescent="0.25">
      <c r="A360" s="16"/>
      <c r="B360" s="52" t="s">
        <v>145</v>
      </c>
      <c r="C360" s="52"/>
      <c r="D360" s="46"/>
      <c r="E360" s="40">
        <f>+SUM(F360:H360)</f>
        <v>375000</v>
      </c>
      <c r="F360" s="40">
        <v>375000</v>
      </c>
      <c r="G360" s="40"/>
      <c r="H360" s="40"/>
      <c r="I360" s="40"/>
      <c r="J360" s="16"/>
      <c r="K360" s="16"/>
      <c r="L360" s="16"/>
      <c r="M360" s="16"/>
      <c r="N360" s="25"/>
      <c r="O360" s="16"/>
      <c r="P360" s="16"/>
    </row>
    <row r="361" spans="1:16" s="2" customFormat="1" ht="31.5" outlineLevel="1" x14ac:dyDescent="0.25">
      <c r="A361" s="16"/>
      <c r="B361" s="16" t="s">
        <v>146</v>
      </c>
      <c r="C361" s="16"/>
      <c r="D361" s="46"/>
      <c r="E361" s="40">
        <f>+SUM(F361:H361)</f>
        <v>26287.3</v>
      </c>
      <c r="F361" s="40">
        <v>20000</v>
      </c>
      <c r="G361" s="40">
        <v>6287.3</v>
      </c>
      <c r="H361" s="40"/>
      <c r="I361" s="40"/>
      <c r="J361" s="16"/>
      <c r="K361" s="16"/>
      <c r="L361" s="16"/>
      <c r="M361" s="16"/>
      <c r="N361" s="25">
        <f>M361/E361</f>
        <v>0</v>
      </c>
      <c r="O361" s="16"/>
      <c r="P361" s="16"/>
    </row>
    <row r="362" spans="1:16" s="2" customFormat="1" x14ac:dyDescent="0.25">
      <c r="A362" s="6" t="s">
        <v>91</v>
      </c>
      <c r="B362" s="14" t="s">
        <v>101</v>
      </c>
      <c r="C362" s="14"/>
      <c r="D362" s="6"/>
      <c r="E362" s="15">
        <f>E363+E368</f>
        <v>91544.1</v>
      </c>
      <c r="F362" s="15">
        <f>F363+F368</f>
        <v>91000</v>
      </c>
      <c r="G362" s="15">
        <f t="shared" ref="G362:M362" si="270">G363+G368</f>
        <v>544.1</v>
      </c>
      <c r="H362" s="15"/>
      <c r="I362" s="15">
        <v>0</v>
      </c>
      <c r="J362" s="15">
        <f t="shared" ref="J362:L362" si="271">J363+J368</f>
        <v>0</v>
      </c>
      <c r="K362" s="15">
        <f t="shared" si="271"/>
        <v>0</v>
      </c>
      <c r="L362" s="15">
        <f t="shared" si="271"/>
        <v>0</v>
      </c>
      <c r="M362" s="15">
        <f t="shared" si="270"/>
        <v>0</v>
      </c>
      <c r="N362" s="12">
        <f>M362/E362</f>
        <v>0</v>
      </c>
      <c r="O362" s="15"/>
      <c r="P362" s="16"/>
    </row>
    <row r="363" spans="1:16" s="2" customFormat="1" ht="31.5" x14ac:dyDescent="0.25">
      <c r="A363" s="6" t="s">
        <v>17</v>
      </c>
      <c r="B363" s="14" t="s">
        <v>119</v>
      </c>
      <c r="C363" s="14">
        <v>2</v>
      </c>
      <c r="D363" s="17" t="s">
        <v>1</v>
      </c>
      <c r="E363" s="39">
        <f t="shared" ref="E363:M364" si="272">E364</f>
        <v>31544.1</v>
      </c>
      <c r="F363" s="39">
        <f t="shared" si="272"/>
        <v>31000</v>
      </c>
      <c r="G363" s="39">
        <f t="shared" si="272"/>
        <v>544.1</v>
      </c>
      <c r="H363" s="39"/>
      <c r="I363" s="39">
        <v>0</v>
      </c>
      <c r="J363" s="39">
        <f t="shared" si="272"/>
        <v>0</v>
      </c>
      <c r="K363" s="39">
        <f t="shared" si="272"/>
        <v>0</v>
      </c>
      <c r="L363" s="39">
        <f t="shared" si="272"/>
        <v>0</v>
      </c>
      <c r="M363" s="39">
        <f t="shared" si="272"/>
        <v>0</v>
      </c>
      <c r="N363" s="12">
        <f>M363/E363</f>
        <v>0</v>
      </c>
      <c r="O363" s="15"/>
      <c r="P363" s="16"/>
    </row>
    <row r="364" spans="1:16" s="2" customFormat="1" outlineLevel="1" x14ac:dyDescent="0.25">
      <c r="A364" s="6">
        <v>1</v>
      </c>
      <c r="B364" s="14" t="s">
        <v>2</v>
      </c>
      <c r="C364" s="14" t="s">
        <v>75</v>
      </c>
      <c r="D364" s="6"/>
      <c r="E364" s="39">
        <f t="shared" si="272"/>
        <v>31544.1</v>
      </c>
      <c r="F364" s="39">
        <f t="shared" si="272"/>
        <v>31000</v>
      </c>
      <c r="G364" s="39">
        <f t="shared" si="272"/>
        <v>544.1</v>
      </c>
      <c r="H364" s="39"/>
      <c r="I364" s="39">
        <v>0</v>
      </c>
      <c r="J364" s="39">
        <f t="shared" si="272"/>
        <v>0</v>
      </c>
      <c r="K364" s="39">
        <f t="shared" si="272"/>
        <v>0</v>
      </c>
      <c r="L364" s="39">
        <f t="shared" si="272"/>
        <v>0</v>
      </c>
      <c r="M364" s="39">
        <f t="shared" si="272"/>
        <v>0</v>
      </c>
      <c r="N364" s="12">
        <f>M364/E364</f>
        <v>0</v>
      </c>
      <c r="O364" s="15"/>
      <c r="P364" s="16"/>
    </row>
    <row r="365" spans="1:16" s="2" customFormat="1" outlineLevel="1" x14ac:dyDescent="0.25">
      <c r="A365" s="16" t="s">
        <v>5</v>
      </c>
      <c r="B365" s="42" t="s">
        <v>90</v>
      </c>
      <c r="C365" s="42"/>
      <c r="D365" s="46"/>
      <c r="E365" s="51">
        <f>E367</f>
        <v>31544.1</v>
      </c>
      <c r="F365" s="51">
        <f>F367</f>
        <v>31000</v>
      </c>
      <c r="G365" s="51">
        <f t="shared" ref="G365:M365" si="273">G367</f>
        <v>544.1</v>
      </c>
      <c r="H365" s="51"/>
      <c r="I365" s="51">
        <v>0</v>
      </c>
      <c r="J365" s="51">
        <f t="shared" ref="J365:L365" si="274">J367</f>
        <v>0</v>
      </c>
      <c r="K365" s="51">
        <f t="shared" si="274"/>
        <v>0</v>
      </c>
      <c r="L365" s="51">
        <f t="shared" si="274"/>
        <v>0</v>
      </c>
      <c r="M365" s="51">
        <f t="shared" si="273"/>
        <v>0</v>
      </c>
      <c r="N365" s="25">
        <f>M365/E365</f>
        <v>0</v>
      </c>
      <c r="O365" s="16"/>
      <c r="P365" s="16"/>
    </row>
    <row r="366" spans="1:16" s="2" customFormat="1" outlineLevel="1" x14ac:dyDescent="0.25">
      <c r="A366" s="16"/>
      <c r="B366" s="42" t="s">
        <v>123</v>
      </c>
      <c r="C366" s="42"/>
      <c r="D366" s="46"/>
      <c r="E366" s="51">
        <f>E367</f>
        <v>31544.1</v>
      </c>
      <c r="F366" s="51">
        <f>F367</f>
        <v>31000</v>
      </c>
      <c r="G366" s="51">
        <f t="shared" ref="G366:M366" si="275">G367</f>
        <v>544.1</v>
      </c>
      <c r="H366" s="51"/>
      <c r="I366" s="51">
        <v>0</v>
      </c>
      <c r="J366" s="51">
        <f t="shared" si="275"/>
        <v>0</v>
      </c>
      <c r="K366" s="51">
        <f t="shared" si="275"/>
        <v>0</v>
      </c>
      <c r="L366" s="51">
        <f t="shared" si="275"/>
        <v>0</v>
      </c>
      <c r="M366" s="51">
        <f t="shared" si="275"/>
        <v>0</v>
      </c>
      <c r="N366" s="25"/>
      <c r="O366" s="16"/>
      <c r="P366" s="16"/>
    </row>
    <row r="367" spans="1:16" s="2" customFormat="1" ht="47.25" outlineLevel="1" x14ac:dyDescent="0.25">
      <c r="A367" s="16"/>
      <c r="B367" s="16" t="s">
        <v>124</v>
      </c>
      <c r="C367" s="16"/>
      <c r="D367" s="46"/>
      <c r="E367" s="40">
        <f>SUM(F367:H367)</f>
        <v>31544.1</v>
      </c>
      <c r="F367" s="40">
        <v>31000</v>
      </c>
      <c r="G367" s="40">
        <v>544.1</v>
      </c>
      <c r="H367" s="40"/>
      <c r="I367" s="40"/>
      <c r="J367" s="53"/>
      <c r="K367" s="53"/>
      <c r="L367" s="53"/>
      <c r="M367" s="53"/>
      <c r="N367" s="25">
        <f>M367/E367</f>
        <v>0</v>
      </c>
      <c r="O367" s="46"/>
      <c r="P367" s="16"/>
    </row>
    <row r="368" spans="1:16" s="2" customFormat="1" ht="31.5" x14ac:dyDescent="0.25">
      <c r="A368" s="6" t="s">
        <v>18</v>
      </c>
      <c r="B368" s="14" t="s">
        <v>131</v>
      </c>
      <c r="C368" s="14">
        <v>3</v>
      </c>
      <c r="D368" s="17" t="s">
        <v>6</v>
      </c>
      <c r="E368" s="39">
        <f t="shared" ref="E368:M371" si="276">E369</f>
        <v>60000</v>
      </c>
      <c r="F368" s="39">
        <f t="shared" si="276"/>
        <v>60000</v>
      </c>
      <c r="G368" s="39">
        <f t="shared" si="276"/>
        <v>0</v>
      </c>
      <c r="H368" s="39"/>
      <c r="I368" s="39">
        <v>0</v>
      </c>
      <c r="J368" s="39">
        <f t="shared" si="276"/>
        <v>0</v>
      </c>
      <c r="K368" s="39">
        <f t="shared" si="276"/>
        <v>0</v>
      </c>
      <c r="L368" s="39">
        <f t="shared" si="276"/>
        <v>0</v>
      </c>
      <c r="M368" s="39">
        <f t="shared" si="276"/>
        <v>0</v>
      </c>
      <c r="N368" s="12">
        <f>M368/E368</f>
        <v>0</v>
      </c>
      <c r="O368" s="15"/>
      <c r="P368" s="16"/>
    </row>
    <row r="369" spans="1:16" s="2" customFormat="1" outlineLevel="1" x14ac:dyDescent="0.25">
      <c r="A369" s="6">
        <v>1</v>
      </c>
      <c r="B369" s="14" t="s">
        <v>2</v>
      </c>
      <c r="C369" s="14" t="s">
        <v>187</v>
      </c>
      <c r="D369" s="6"/>
      <c r="E369" s="39">
        <f t="shared" si="276"/>
        <v>60000</v>
      </c>
      <c r="F369" s="39">
        <f t="shared" si="276"/>
        <v>60000</v>
      </c>
      <c r="G369" s="39">
        <f t="shared" si="276"/>
        <v>0</v>
      </c>
      <c r="H369" s="39"/>
      <c r="I369" s="39">
        <v>0</v>
      </c>
      <c r="J369" s="39">
        <f t="shared" si="276"/>
        <v>0</v>
      </c>
      <c r="K369" s="39">
        <f t="shared" si="276"/>
        <v>0</v>
      </c>
      <c r="L369" s="39">
        <f t="shared" si="276"/>
        <v>0</v>
      </c>
      <c r="M369" s="39">
        <f t="shared" si="276"/>
        <v>0</v>
      </c>
      <c r="N369" s="12">
        <f>M369/E369</f>
        <v>0</v>
      </c>
      <c r="O369" s="15"/>
      <c r="P369" s="16"/>
    </row>
    <row r="370" spans="1:16" s="2" customFormat="1" ht="63" outlineLevel="1" x14ac:dyDescent="0.25">
      <c r="A370" s="16"/>
      <c r="B370" s="49" t="s">
        <v>98</v>
      </c>
      <c r="C370" s="50"/>
      <c r="D370" s="47" t="s">
        <v>155</v>
      </c>
      <c r="E370" s="51">
        <f t="shared" si="276"/>
        <v>60000</v>
      </c>
      <c r="F370" s="51">
        <f t="shared" si="276"/>
        <v>60000</v>
      </c>
      <c r="G370" s="51">
        <f t="shared" si="276"/>
        <v>0</v>
      </c>
      <c r="H370" s="51"/>
      <c r="I370" s="51">
        <v>0</v>
      </c>
      <c r="J370" s="51">
        <f t="shared" si="276"/>
        <v>0</v>
      </c>
      <c r="K370" s="51">
        <f t="shared" si="276"/>
        <v>0</v>
      </c>
      <c r="L370" s="51">
        <f t="shared" si="276"/>
        <v>0</v>
      </c>
      <c r="M370" s="51">
        <f t="shared" si="276"/>
        <v>0</v>
      </c>
      <c r="N370" s="25">
        <f>M370/E370</f>
        <v>0</v>
      </c>
      <c r="O370" s="16"/>
      <c r="P370" s="16"/>
    </row>
    <row r="371" spans="1:16" s="2" customFormat="1" ht="110.25" outlineLevel="1" x14ac:dyDescent="0.25">
      <c r="A371" s="16"/>
      <c r="B371" s="52" t="s">
        <v>151</v>
      </c>
      <c r="C371" s="52"/>
      <c r="D371" s="46"/>
      <c r="E371" s="40">
        <f t="shared" si="276"/>
        <v>60000</v>
      </c>
      <c r="F371" s="40">
        <f t="shared" si="276"/>
        <v>60000</v>
      </c>
      <c r="G371" s="40"/>
      <c r="H371" s="40"/>
      <c r="I371" s="40"/>
      <c r="J371" s="16"/>
      <c r="K371" s="16"/>
      <c r="L371" s="16"/>
      <c r="M371" s="16"/>
      <c r="N371" s="25"/>
      <c r="O371" s="16"/>
      <c r="P371" s="16"/>
    </row>
    <row r="372" spans="1:16" s="2" customFormat="1" ht="63" outlineLevel="1" x14ac:dyDescent="0.25">
      <c r="A372" s="16"/>
      <c r="B372" s="16" t="s">
        <v>154</v>
      </c>
      <c r="C372" s="16"/>
      <c r="D372" s="46"/>
      <c r="E372" s="40">
        <v>60000</v>
      </c>
      <c r="F372" s="40">
        <v>60000</v>
      </c>
      <c r="G372" s="40"/>
      <c r="H372" s="40"/>
      <c r="I372" s="40"/>
      <c r="J372" s="16"/>
      <c r="K372" s="16"/>
      <c r="L372" s="16"/>
      <c r="M372" s="16"/>
      <c r="N372" s="25">
        <f t="shared" ref="N372:N381" si="277">M372/E372</f>
        <v>0</v>
      </c>
      <c r="O372" s="16"/>
      <c r="P372" s="16"/>
    </row>
    <row r="373" spans="1:16" s="2" customFormat="1" x14ac:dyDescent="0.25">
      <c r="A373" s="6" t="s">
        <v>94</v>
      </c>
      <c r="B373" s="14" t="s">
        <v>103</v>
      </c>
      <c r="C373" s="14"/>
      <c r="D373" s="6"/>
      <c r="E373" s="15">
        <f>E374+E379</f>
        <v>1369935</v>
      </c>
      <c r="F373" s="15">
        <f>F374+F379</f>
        <v>989000</v>
      </c>
      <c r="G373" s="15">
        <f t="shared" ref="G373:M373" si="278">G374+G379</f>
        <v>380935</v>
      </c>
      <c r="H373" s="15"/>
      <c r="I373" s="15">
        <v>0</v>
      </c>
      <c r="J373" s="15">
        <f t="shared" ref="J373:L373" si="279">J374+J379</f>
        <v>0</v>
      </c>
      <c r="K373" s="15">
        <f t="shared" si="279"/>
        <v>0</v>
      </c>
      <c r="L373" s="15">
        <f t="shared" si="279"/>
        <v>0</v>
      </c>
      <c r="M373" s="15">
        <f t="shared" si="278"/>
        <v>0</v>
      </c>
      <c r="N373" s="12">
        <f t="shared" si="277"/>
        <v>0</v>
      </c>
      <c r="O373" s="15"/>
      <c r="P373" s="16"/>
    </row>
    <row r="374" spans="1:16" s="2" customFormat="1" ht="31.5" x14ac:dyDescent="0.25">
      <c r="A374" s="6" t="s">
        <v>17</v>
      </c>
      <c r="B374" s="14" t="s">
        <v>119</v>
      </c>
      <c r="C374" s="14">
        <v>2</v>
      </c>
      <c r="D374" s="17" t="s">
        <v>1</v>
      </c>
      <c r="E374" s="39">
        <f t="shared" ref="E374:M375" si="280">E375</f>
        <v>519935</v>
      </c>
      <c r="F374" s="39">
        <f t="shared" si="280"/>
        <v>373000</v>
      </c>
      <c r="G374" s="39">
        <f t="shared" si="280"/>
        <v>146935</v>
      </c>
      <c r="H374" s="39"/>
      <c r="I374" s="39">
        <v>0</v>
      </c>
      <c r="J374" s="39">
        <f t="shared" si="280"/>
        <v>0</v>
      </c>
      <c r="K374" s="39">
        <f t="shared" si="280"/>
        <v>0</v>
      </c>
      <c r="L374" s="39">
        <f t="shared" si="280"/>
        <v>0</v>
      </c>
      <c r="M374" s="39">
        <f t="shared" si="280"/>
        <v>0</v>
      </c>
      <c r="N374" s="12">
        <f t="shared" si="277"/>
        <v>0</v>
      </c>
      <c r="O374" s="15"/>
      <c r="P374" s="16"/>
    </row>
    <row r="375" spans="1:16" s="2" customFormat="1" outlineLevel="1" x14ac:dyDescent="0.25">
      <c r="A375" s="6">
        <v>1</v>
      </c>
      <c r="B375" s="14" t="s">
        <v>2</v>
      </c>
      <c r="C375" s="14" t="s">
        <v>75</v>
      </c>
      <c r="D375" s="6"/>
      <c r="E375" s="39">
        <f t="shared" si="280"/>
        <v>519935</v>
      </c>
      <c r="F375" s="39">
        <f t="shared" si="280"/>
        <v>373000</v>
      </c>
      <c r="G375" s="39">
        <f t="shared" si="280"/>
        <v>146935</v>
      </c>
      <c r="H375" s="39"/>
      <c r="I375" s="39">
        <v>0</v>
      </c>
      <c r="J375" s="39">
        <f t="shared" si="280"/>
        <v>0</v>
      </c>
      <c r="K375" s="39">
        <f t="shared" si="280"/>
        <v>0</v>
      </c>
      <c r="L375" s="39">
        <f t="shared" si="280"/>
        <v>0</v>
      </c>
      <c r="M375" s="39">
        <f t="shared" si="280"/>
        <v>0</v>
      </c>
      <c r="N375" s="12">
        <f t="shared" si="277"/>
        <v>0</v>
      </c>
      <c r="O375" s="15"/>
      <c r="P375" s="16"/>
    </row>
    <row r="376" spans="1:16" s="2" customFormat="1" ht="31.5" outlineLevel="1" x14ac:dyDescent="0.25">
      <c r="A376" s="16" t="s">
        <v>3</v>
      </c>
      <c r="B376" s="42" t="s">
        <v>92</v>
      </c>
      <c r="C376" s="42"/>
      <c r="D376" s="46"/>
      <c r="E376" s="51">
        <f>E378</f>
        <v>519935</v>
      </c>
      <c r="F376" s="51">
        <f>F378</f>
        <v>373000</v>
      </c>
      <c r="G376" s="51">
        <f t="shared" ref="G376:M376" si="281">G378</f>
        <v>146935</v>
      </c>
      <c r="H376" s="51"/>
      <c r="I376" s="51">
        <v>0</v>
      </c>
      <c r="J376" s="51">
        <f t="shared" ref="J376:L376" si="282">J378</f>
        <v>0</v>
      </c>
      <c r="K376" s="51">
        <f t="shared" si="282"/>
        <v>0</v>
      </c>
      <c r="L376" s="51">
        <f t="shared" si="282"/>
        <v>0</v>
      </c>
      <c r="M376" s="51">
        <f t="shared" si="281"/>
        <v>0</v>
      </c>
      <c r="N376" s="27">
        <f t="shared" si="277"/>
        <v>0</v>
      </c>
      <c r="O376" s="16"/>
      <c r="P376" s="16"/>
    </row>
    <row r="377" spans="1:16" s="2" customFormat="1" ht="31.5" outlineLevel="1" x14ac:dyDescent="0.25">
      <c r="A377" s="16"/>
      <c r="B377" s="42" t="s">
        <v>113</v>
      </c>
      <c r="C377" s="42"/>
      <c r="D377" s="46"/>
      <c r="E377" s="51">
        <f>E378</f>
        <v>519935</v>
      </c>
      <c r="F377" s="51">
        <f>F378</f>
        <v>373000</v>
      </c>
      <c r="G377" s="51">
        <f t="shared" ref="G377:M377" si="283">G378</f>
        <v>146935</v>
      </c>
      <c r="H377" s="51"/>
      <c r="I377" s="51">
        <v>0</v>
      </c>
      <c r="J377" s="51">
        <f t="shared" si="283"/>
        <v>0</v>
      </c>
      <c r="K377" s="51">
        <f t="shared" si="283"/>
        <v>0</v>
      </c>
      <c r="L377" s="51">
        <f t="shared" si="283"/>
        <v>0</v>
      </c>
      <c r="M377" s="51">
        <f t="shared" si="283"/>
        <v>0</v>
      </c>
      <c r="N377" s="27">
        <f t="shared" si="277"/>
        <v>0</v>
      </c>
      <c r="O377" s="16"/>
      <c r="P377" s="16"/>
    </row>
    <row r="378" spans="1:16" s="2" customFormat="1" ht="78.75" outlineLevel="1" x14ac:dyDescent="0.25">
      <c r="A378" s="16"/>
      <c r="B378" s="16" t="s">
        <v>132</v>
      </c>
      <c r="C378" s="16"/>
      <c r="D378" s="46"/>
      <c r="E378" s="40">
        <f>SUM(F378:H378)</f>
        <v>519935</v>
      </c>
      <c r="F378" s="40">
        <v>373000</v>
      </c>
      <c r="G378" s="40">
        <v>146935</v>
      </c>
      <c r="H378" s="40"/>
      <c r="I378" s="40"/>
      <c r="J378" s="40"/>
      <c r="K378" s="40"/>
      <c r="L378" s="40"/>
      <c r="M378" s="40"/>
      <c r="N378" s="25">
        <f t="shared" si="277"/>
        <v>0</v>
      </c>
      <c r="O378" s="16"/>
      <c r="P378" s="16"/>
    </row>
    <row r="379" spans="1:16" s="2" customFormat="1" ht="31.5" x14ac:dyDescent="0.25">
      <c r="A379" s="6" t="s">
        <v>18</v>
      </c>
      <c r="B379" s="14" t="s">
        <v>131</v>
      </c>
      <c r="C379" s="14">
        <v>3</v>
      </c>
      <c r="D379" s="17" t="s">
        <v>6</v>
      </c>
      <c r="E379" s="39">
        <f>E380</f>
        <v>850000</v>
      </c>
      <c r="F379" s="39">
        <f t="shared" ref="F379:H380" si="284">F380</f>
        <v>616000</v>
      </c>
      <c r="G379" s="39">
        <f t="shared" si="284"/>
        <v>234000</v>
      </c>
      <c r="H379" s="39">
        <f t="shared" si="284"/>
        <v>0</v>
      </c>
      <c r="I379" s="39">
        <v>0</v>
      </c>
      <c r="J379" s="39">
        <f t="shared" ref="J379:M379" si="285">J380</f>
        <v>0</v>
      </c>
      <c r="K379" s="39">
        <f t="shared" si="285"/>
        <v>0</v>
      </c>
      <c r="L379" s="39">
        <f t="shared" si="285"/>
        <v>0</v>
      </c>
      <c r="M379" s="39">
        <f t="shared" si="285"/>
        <v>0</v>
      </c>
      <c r="N379" s="12">
        <f t="shared" si="277"/>
        <v>0</v>
      </c>
      <c r="O379" s="15"/>
      <c r="P379" s="16"/>
    </row>
    <row r="380" spans="1:16" s="2" customFormat="1" outlineLevel="1" x14ac:dyDescent="0.25">
      <c r="A380" s="6">
        <v>1</v>
      </c>
      <c r="B380" s="14" t="s">
        <v>2</v>
      </c>
      <c r="C380" s="14" t="s">
        <v>187</v>
      </c>
      <c r="D380" s="6"/>
      <c r="E380" s="39">
        <f>E381</f>
        <v>850000</v>
      </c>
      <c r="F380" s="39">
        <f t="shared" si="284"/>
        <v>616000</v>
      </c>
      <c r="G380" s="39">
        <f t="shared" si="284"/>
        <v>234000</v>
      </c>
      <c r="H380" s="39">
        <f t="shared" si="284"/>
        <v>0</v>
      </c>
      <c r="I380" s="39"/>
      <c r="J380" s="15"/>
      <c r="K380" s="15"/>
      <c r="L380" s="15"/>
      <c r="M380" s="15"/>
      <c r="N380" s="12">
        <f t="shared" si="277"/>
        <v>0</v>
      </c>
      <c r="O380" s="15"/>
      <c r="P380" s="16"/>
    </row>
    <row r="381" spans="1:16" s="2" customFormat="1" ht="31.5" outlineLevel="1" x14ac:dyDescent="0.25">
      <c r="A381" s="16"/>
      <c r="B381" s="42" t="s">
        <v>11</v>
      </c>
      <c r="C381" s="42"/>
      <c r="D381" s="47" t="s">
        <v>12</v>
      </c>
      <c r="E381" s="51">
        <f>E383</f>
        <v>850000</v>
      </c>
      <c r="F381" s="51">
        <f t="shared" ref="F381:H381" si="286">F383</f>
        <v>616000</v>
      </c>
      <c r="G381" s="51">
        <f t="shared" si="286"/>
        <v>234000</v>
      </c>
      <c r="H381" s="51">
        <f t="shared" si="286"/>
        <v>0</v>
      </c>
      <c r="I381" s="51"/>
      <c r="J381" s="16"/>
      <c r="K381" s="16"/>
      <c r="L381" s="16"/>
      <c r="M381" s="16"/>
      <c r="N381" s="25">
        <f t="shared" si="277"/>
        <v>0</v>
      </c>
      <c r="O381" s="16"/>
      <c r="P381" s="16"/>
    </row>
    <row r="382" spans="1:16" s="2" customFormat="1" ht="47.25" outlineLevel="1" x14ac:dyDescent="0.25">
      <c r="A382" s="54"/>
      <c r="B382" s="52" t="s">
        <v>138</v>
      </c>
      <c r="C382" s="52"/>
      <c r="D382" s="55"/>
      <c r="E382" s="56">
        <f>E383</f>
        <v>850000</v>
      </c>
      <c r="F382" s="56">
        <f t="shared" ref="F382:G382" si="287">F383</f>
        <v>616000</v>
      </c>
      <c r="G382" s="56">
        <f t="shared" si="287"/>
        <v>234000</v>
      </c>
      <c r="H382" s="56">
        <f>H383</f>
        <v>0</v>
      </c>
      <c r="I382" s="56"/>
      <c r="J382" s="16"/>
      <c r="K382" s="16"/>
      <c r="L382" s="16"/>
      <c r="M382" s="16"/>
      <c r="N382" s="25"/>
      <c r="O382" s="16"/>
      <c r="P382" s="16"/>
    </row>
    <row r="383" spans="1:16" s="2" customFormat="1" ht="20.25" customHeight="1" outlineLevel="1" x14ac:dyDescent="0.25">
      <c r="A383" s="16"/>
      <c r="B383" s="16" t="s">
        <v>139</v>
      </c>
      <c r="C383" s="16"/>
      <c r="D383" s="46"/>
      <c r="E383" s="40">
        <f>SUM(F383:H383)</f>
        <v>850000</v>
      </c>
      <c r="F383" s="40">
        <v>616000</v>
      </c>
      <c r="G383" s="40">
        <v>234000</v>
      </c>
      <c r="H383" s="40"/>
      <c r="I383" s="40"/>
      <c r="J383" s="16"/>
      <c r="K383" s="16"/>
      <c r="L383" s="16"/>
      <c r="M383" s="16"/>
      <c r="N383" s="25">
        <f t="shared" ref="N383:N421" si="288">M383/E383</f>
        <v>0</v>
      </c>
      <c r="O383" s="16"/>
      <c r="P383" s="16"/>
    </row>
    <row r="384" spans="1:16" s="2" customFormat="1" ht="31.5" x14ac:dyDescent="0.25">
      <c r="A384" s="6" t="s">
        <v>95</v>
      </c>
      <c r="B384" s="14" t="s">
        <v>220</v>
      </c>
      <c r="C384" s="14"/>
      <c r="D384" s="6"/>
      <c r="E384" s="15">
        <f>E385</f>
        <v>2394000</v>
      </c>
      <c r="F384" s="15">
        <f t="shared" ref="F384:M387" si="289">F385</f>
        <v>2065000</v>
      </c>
      <c r="G384" s="15">
        <f t="shared" si="289"/>
        <v>329000</v>
      </c>
      <c r="H384" s="15"/>
      <c r="I384" s="15">
        <v>0</v>
      </c>
      <c r="J384" s="15">
        <f t="shared" si="289"/>
        <v>12728</v>
      </c>
      <c r="K384" s="15">
        <f t="shared" si="289"/>
        <v>12728</v>
      </c>
      <c r="L384" s="15">
        <f t="shared" si="289"/>
        <v>12728</v>
      </c>
      <c r="M384" s="15">
        <f t="shared" si="289"/>
        <v>12728</v>
      </c>
      <c r="N384" s="12">
        <f t="shared" si="288"/>
        <v>5.3166248955722637E-3</v>
      </c>
      <c r="O384" s="15"/>
      <c r="P384" s="16"/>
    </row>
    <row r="385" spans="1:16" s="2" customFormat="1" ht="31.5" x14ac:dyDescent="0.25">
      <c r="A385" s="6" t="s">
        <v>17</v>
      </c>
      <c r="B385" s="14" t="s">
        <v>131</v>
      </c>
      <c r="C385" s="14">
        <v>3</v>
      </c>
      <c r="D385" s="17" t="s">
        <v>6</v>
      </c>
      <c r="E385" s="39">
        <f>E386</f>
        <v>2394000</v>
      </c>
      <c r="F385" s="39">
        <f t="shared" si="289"/>
        <v>2065000</v>
      </c>
      <c r="G385" s="39">
        <f t="shared" si="289"/>
        <v>329000</v>
      </c>
      <c r="H385" s="39"/>
      <c r="I385" s="39">
        <v>0</v>
      </c>
      <c r="J385" s="39">
        <f t="shared" si="289"/>
        <v>12728</v>
      </c>
      <c r="K385" s="39">
        <f t="shared" si="289"/>
        <v>12728</v>
      </c>
      <c r="L385" s="39">
        <f t="shared" si="289"/>
        <v>12728</v>
      </c>
      <c r="M385" s="39">
        <f t="shared" si="289"/>
        <v>12728</v>
      </c>
      <c r="N385" s="12">
        <f t="shared" si="288"/>
        <v>5.3166248955722637E-3</v>
      </c>
      <c r="O385" s="15"/>
      <c r="P385" s="16"/>
    </row>
    <row r="386" spans="1:16" s="2" customFormat="1" outlineLevel="1" x14ac:dyDescent="0.25">
      <c r="A386" s="6">
        <v>1</v>
      </c>
      <c r="B386" s="14" t="s">
        <v>2</v>
      </c>
      <c r="C386" s="14" t="s">
        <v>187</v>
      </c>
      <c r="D386" s="6"/>
      <c r="E386" s="39">
        <f>E387</f>
        <v>2394000</v>
      </c>
      <c r="F386" s="39">
        <f t="shared" si="289"/>
        <v>2065000</v>
      </c>
      <c r="G386" s="39">
        <f t="shared" si="289"/>
        <v>329000</v>
      </c>
      <c r="H386" s="39"/>
      <c r="I386" s="39">
        <v>0</v>
      </c>
      <c r="J386" s="39">
        <f t="shared" si="289"/>
        <v>12728</v>
      </c>
      <c r="K386" s="39">
        <f t="shared" si="289"/>
        <v>12728</v>
      </c>
      <c r="L386" s="39">
        <f t="shared" si="289"/>
        <v>12728</v>
      </c>
      <c r="M386" s="39">
        <f t="shared" si="289"/>
        <v>12728</v>
      </c>
      <c r="N386" s="12">
        <f t="shared" si="288"/>
        <v>5.3166248955722637E-3</v>
      </c>
      <c r="O386" s="15"/>
      <c r="P386" s="16"/>
    </row>
    <row r="387" spans="1:16" s="2" customFormat="1" ht="31.5" outlineLevel="1" x14ac:dyDescent="0.25">
      <c r="A387" s="16"/>
      <c r="B387" s="49" t="s">
        <v>11</v>
      </c>
      <c r="C387" s="50"/>
      <c r="D387" s="47" t="s">
        <v>12</v>
      </c>
      <c r="E387" s="51">
        <f>E388</f>
        <v>2394000</v>
      </c>
      <c r="F387" s="51">
        <f t="shared" si="289"/>
        <v>2065000</v>
      </c>
      <c r="G387" s="51">
        <f t="shared" si="289"/>
        <v>329000</v>
      </c>
      <c r="H387" s="51"/>
      <c r="I387" s="51">
        <v>0</v>
      </c>
      <c r="J387" s="51">
        <f t="shared" si="289"/>
        <v>12728</v>
      </c>
      <c r="K387" s="51">
        <f t="shared" si="289"/>
        <v>12728</v>
      </c>
      <c r="L387" s="51">
        <f t="shared" si="289"/>
        <v>12728</v>
      </c>
      <c r="M387" s="51">
        <f t="shared" si="289"/>
        <v>12728</v>
      </c>
      <c r="N387" s="25">
        <f t="shared" si="288"/>
        <v>5.3166248955722637E-3</v>
      </c>
      <c r="O387" s="16"/>
      <c r="P387" s="16"/>
    </row>
    <row r="388" spans="1:16" s="2" customFormat="1" ht="31.5" outlineLevel="1" x14ac:dyDescent="0.25">
      <c r="A388" s="16"/>
      <c r="B388" s="16" t="s">
        <v>137</v>
      </c>
      <c r="C388" s="16"/>
      <c r="D388" s="46"/>
      <c r="E388" s="40">
        <f>SUM(F388:H388)</f>
        <v>2394000</v>
      </c>
      <c r="F388" s="40">
        <v>2065000</v>
      </c>
      <c r="G388" s="40">
        <v>329000</v>
      </c>
      <c r="H388" s="40"/>
      <c r="I388" s="40"/>
      <c r="J388" s="40">
        <v>12728</v>
      </c>
      <c r="K388" s="40">
        <v>12728</v>
      </c>
      <c r="L388" s="40">
        <v>12728</v>
      </c>
      <c r="M388" s="40">
        <v>12728</v>
      </c>
      <c r="N388" s="25">
        <f t="shared" si="288"/>
        <v>5.3166248955722637E-3</v>
      </c>
      <c r="O388" s="16"/>
      <c r="P388" s="57"/>
    </row>
    <row r="389" spans="1:16" s="2" customFormat="1" ht="23.25" customHeight="1" x14ac:dyDescent="0.25">
      <c r="A389" s="6" t="s">
        <v>96</v>
      </c>
      <c r="B389" s="14" t="s">
        <v>104</v>
      </c>
      <c r="C389" s="14"/>
      <c r="D389" s="6"/>
      <c r="E389" s="15">
        <f>E390</f>
        <v>915000</v>
      </c>
      <c r="F389" s="15">
        <f t="shared" ref="F389:M391" si="290">F390</f>
        <v>667000</v>
      </c>
      <c r="G389" s="15">
        <f t="shared" si="290"/>
        <v>248000</v>
      </c>
      <c r="H389" s="15"/>
      <c r="I389" s="15">
        <v>0</v>
      </c>
      <c r="J389" s="15">
        <f t="shared" si="290"/>
        <v>0</v>
      </c>
      <c r="K389" s="15">
        <f t="shared" si="290"/>
        <v>0</v>
      </c>
      <c r="L389" s="15">
        <f t="shared" si="290"/>
        <v>0</v>
      </c>
      <c r="M389" s="15">
        <f t="shared" si="290"/>
        <v>0</v>
      </c>
      <c r="N389" s="12">
        <f t="shared" si="288"/>
        <v>0</v>
      </c>
      <c r="O389" s="15"/>
      <c r="P389" s="16"/>
    </row>
    <row r="390" spans="1:16" s="2" customFormat="1" ht="31.5" x14ac:dyDescent="0.25">
      <c r="A390" s="6" t="s">
        <v>17</v>
      </c>
      <c r="B390" s="14" t="s">
        <v>131</v>
      </c>
      <c r="C390" s="14">
        <v>3</v>
      </c>
      <c r="D390" s="17" t="s">
        <v>6</v>
      </c>
      <c r="E390" s="39">
        <f>E391</f>
        <v>915000</v>
      </c>
      <c r="F390" s="39">
        <f t="shared" si="290"/>
        <v>667000</v>
      </c>
      <c r="G390" s="39">
        <f t="shared" si="290"/>
        <v>248000</v>
      </c>
      <c r="H390" s="39">
        <f t="shared" si="290"/>
        <v>0</v>
      </c>
      <c r="I390" s="39">
        <v>0</v>
      </c>
      <c r="J390" s="39">
        <f t="shared" si="290"/>
        <v>0</v>
      </c>
      <c r="K390" s="39">
        <f t="shared" si="290"/>
        <v>0</v>
      </c>
      <c r="L390" s="39">
        <f t="shared" si="290"/>
        <v>0</v>
      </c>
      <c r="M390" s="39">
        <f t="shared" si="290"/>
        <v>0</v>
      </c>
      <c r="N390" s="12">
        <f t="shared" si="288"/>
        <v>0</v>
      </c>
      <c r="O390" s="15"/>
      <c r="P390" s="16"/>
    </row>
    <row r="391" spans="1:16" s="2" customFormat="1" ht="21.75" customHeight="1" outlineLevel="1" x14ac:dyDescent="0.25">
      <c r="A391" s="6">
        <v>1</v>
      </c>
      <c r="B391" s="14" t="s">
        <v>2</v>
      </c>
      <c r="C391" s="14" t="s">
        <v>187</v>
      </c>
      <c r="D391" s="6"/>
      <c r="E391" s="39">
        <f>E392</f>
        <v>915000</v>
      </c>
      <c r="F391" s="39">
        <f t="shared" si="290"/>
        <v>667000</v>
      </c>
      <c r="G391" s="39">
        <f t="shared" si="290"/>
        <v>248000</v>
      </c>
      <c r="H391" s="39">
        <f t="shared" si="290"/>
        <v>0</v>
      </c>
      <c r="I391" s="39"/>
      <c r="J391" s="15"/>
      <c r="K391" s="15"/>
      <c r="L391" s="15"/>
      <c r="M391" s="15"/>
      <c r="N391" s="12">
        <f t="shared" si="288"/>
        <v>0</v>
      </c>
      <c r="O391" s="15"/>
      <c r="P391" s="16"/>
    </row>
    <row r="392" spans="1:16" s="2" customFormat="1" ht="31.5" outlineLevel="1" x14ac:dyDescent="0.25">
      <c r="A392" s="16"/>
      <c r="B392" s="49" t="s">
        <v>108</v>
      </c>
      <c r="C392" s="50"/>
      <c r="D392" s="46"/>
      <c r="E392" s="51">
        <f>SUM(F392:H392)</f>
        <v>915000</v>
      </c>
      <c r="F392" s="51">
        <v>667000</v>
      </c>
      <c r="G392" s="51">
        <v>248000</v>
      </c>
      <c r="H392" s="51"/>
      <c r="I392" s="51"/>
      <c r="J392" s="16"/>
      <c r="K392" s="16"/>
      <c r="L392" s="16"/>
      <c r="M392" s="16"/>
      <c r="N392" s="25">
        <f t="shared" si="288"/>
        <v>0</v>
      </c>
      <c r="O392" s="58"/>
      <c r="P392" s="16"/>
    </row>
    <row r="393" spans="1:16" s="2" customFormat="1" x14ac:dyDescent="0.25">
      <c r="A393" s="6" t="s">
        <v>99</v>
      </c>
      <c r="B393" s="14" t="s">
        <v>118</v>
      </c>
      <c r="C393" s="14"/>
      <c r="D393" s="6"/>
      <c r="E393" s="15">
        <f t="shared" ref="E393:M396" si="291">E394</f>
        <v>814000</v>
      </c>
      <c r="F393" s="15">
        <f t="shared" si="291"/>
        <v>814000</v>
      </c>
      <c r="G393" s="15">
        <f t="shared" si="291"/>
        <v>0</v>
      </c>
      <c r="H393" s="15"/>
      <c r="I393" s="15">
        <v>0</v>
      </c>
      <c r="J393" s="15">
        <f t="shared" si="291"/>
        <v>0</v>
      </c>
      <c r="K393" s="15">
        <f t="shared" si="291"/>
        <v>0</v>
      </c>
      <c r="L393" s="15">
        <f t="shared" si="291"/>
        <v>0</v>
      </c>
      <c r="M393" s="15">
        <f t="shared" si="291"/>
        <v>0</v>
      </c>
      <c r="N393" s="12">
        <f t="shared" si="288"/>
        <v>0</v>
      </c>
      <c r="O393" s="15"/>
      <c r="P393" s="16"/>
    </row>
    <row r="394" spans="1:16" s="2" customFormat="1" ht="31.5" x14ac:dyDescent="0.25">
      <c r="A394" s="6" t="s">
        <v>17</v>
      </c>
      <c r="B394" s="14" t="s">
        <v>119</v>
      </c>
      <c r="C394" s="14">
        <v>2</v>
      </c>
      <c r="D394" s="17" t="s">
        <v>1</v>
      </c>
      <c r="E394" s="39">
        <f t="shared" si="291"/>
        <v>814000</v>
      </c>
      <c r="F394" s="39">
        <f t="shared" si="291"/>
        <v>814000</v>
      </c>
      <c r="G394" s="39">
        <f t="shared" si="291"/>
        <v>0</v>
      </c>
      <c r="H394" s="39"/>
      <c r="I394" s="39">
        <v>0</v>
      </c>
      <c r="J394" s="39">
        <f t="shared" si="291"/>
        <v>0</v>
      </c>
      <c r="K394" s="39">
        <f t="shared" si="291"/>
        <v>0</v>
      </c>
      <c r="L394" s="39">
        <f t="shared" si="291"/>
        <v>0</v>
      </c>
      <c r="M394" s="39">
        <f t="shared" si="291"/>
        <v>0</v>
      </c>
      <c r="N394" s="12">
        <f t="shared" si="288"/>
        <v>0</v>
      </c>
      <c r="O394" s="15"/>
      <c r="P394" s="16"/>
    </row>
    <row r="395" spans="1:16" s="2" customFormat="1" outlineLevel="1" x14ac:dyDescent="0.25">
      <c r="A395" s="6">
        <v>1</v>
      </c>
      <c r="B395" s="14" t="s">
        <v>2</v>
      </c>
      <c r="C395" s="14" t="s">
        <v>75</v>
      </c>
      <c r="D395" s="6"/>
      <c r="E395" s="39">
        <f t="shared" si="291"/>
        <v>814000</v>
      </c>
      <c r="F395" s="39">
        <f t="shared" si="291"/>
        <v>814000</v>
      </c>
      <c r="G395" s="39"/>
      <c r="H395" s="39"/>
      <c r="I395" s="39"/>
      <c r="J395" s="15"/>
      <c r="K395" s="15"/>
      <c r="L395" s="15"/>
      <c r="M395" s="15"/>
      <c r="N395" s="12">
        <f t="shared" si="288"/>
        <v>0</v>
      </c>
      <c r="O395" s="15"/>
      <c r="P395" s="16"/>
    </row>
    <row r="396" spans="1:16" s="2" customFormat="1" outlineLevel="1" x14ac:dyDescent="0.25">
      <c r="A396" s="16" t="s">
        <v>5</v>
      </c>
      <c r="B396" s="59" t="s">
        <v>120</v>
      </c>
      <c r="C396" s="52"/>
      <c r="D396" s="47">
        <v>473</v>
      </c>
      <c r="E396" s="51">
        <f t="shared" si="291"/>
        <v>814000</v>
      </c>
      <c r="F396" s="51">
        <f t="shared" si="291"/>
        <v>814000</v>
      </c>
      <c r="G396" s="51"/>
      <c r="H396" s="51"/>
      <c r="I396" s="51"/>
      <c r="J396" s="16"/>
      <c r="K396" s="16"/>
      <c r="L396" s="16"/>
      <c r="M396" s="16"/>
      <c r="N396" s="25">
        <f t="shared" si="288"/>
        <v>0</v>
      </c>
      <c r="O396" s="16"/>
      <c r="P396" s="16"/>
    </row>
    <row r="397" spans="1:16" s="2" customFormat="1" outlineLevel="1" x14ac:dyDescent="0.25">
      <c r="A397" s="16"/>
      <c r="B397" s="16" t="s">
        <v>121</v>
      </c>
      <c r="C397" s="16"/>
      <c r="D397" s="46"/>
      <c r="E397" s="40">
        <v>814000</v>
      </c>
      <c r="F397" s="40">
        <v>814000</v>
      </c>
      <c r="G397" s="40"/>
      <c r="H397" s="40"/>
      <c r="I397" s="40"/>
      <c r="J397" s="16"/>
      <c r="K397" s="16"/>
      <c r="L397" s="16"/>
      <c r="M397" s="16"/>
      <c r="N397" s="25">
        <f t="shared" si="288"/>
        <v>0</v>
      </c>
      <c r="O397" s="16"/>
      <c r="P397" s="16"/>
    </row>
    <row r="398" spans="1:16" s="2" customFormat="1" x14ac:dyDescent="0.25">
      <c r="A398" s="6" t="s">
        <v>97</v>
      </c>
      <c r="B398" s="14" t="s">
        <v>105</v>
      </c>
      <c r="C398" s="14"/>
      <c r="D398" s="6"/>
      <c r="E398" s="15">
        <f t="shared" ref="E398:M399" si="292">E399</f>
        <v>498704</v>
      </c>
      <c r="F398" s="15">
        <f t="shared" si="292"/>
        <v>472000</v>
      </c>
      <c r="G398" s="15">
        <f t="shared" si="292"/>
        <v>26704</v>
      </c>
      <c r="H398" s="15"/>
      <c r="I398" s="15">
        <v>0</v>
      </c>
      <c r="J398" s="15">
        <f t="shared" si="292"/>
        <v>0</v>
      </c>
      <c r="K398" s="15">
        <f t="shared" si="292"/>
        <v>35640</v>
      </c>
      <c r="L398" s="15">
        <f t="shared" si="292"/>
        <v>35640</v>
      </c>
      <c r="M398" s="15">
        <f t="shared" si="292"/>
        <v>35640</v>
      </c>
      <c r="N398" s="12">
        <f t="shared" si="288"/>
        <v>7.1465237896628064E-2</v>
      </c>
      <c r="O398" s="15"/>
      <c r="P398" s="16"/>
    </row>
    <row r="399" spans="1:16" s="2" customFormat="1" ht="31.5" x14ac:dyDescent="0.25">
      <c r="A399" s="6" t="s">
        <v>17</v>
      </c>
      <c r="B399" s="14" t="s">
        <v>131</v>
      </c>
      <c r="C399" s="14">
        <v>3</v>
      </c>
      <c r="D399" s="17" t="s">
        <v>6</v>
      </c>
      <c r="E399" s="39">
        <f t="shared" si="292"/>
        <v>498704</v>
      </c>
      <c r="F399" s="39">
        <f t="shared" si="292"/>
        <v>472000</v>
      </c>
      <c r="G399" s="39">
        <f t="shared" si="292"/>
        <v>26704</v>
      </c>
      <c r="H399" s="39"/>
      <c r="I399" s="39">
        <v>0</v>
      </c>
      <c r="J399" s="39">
        <f t="shared" si="292"/>
        <v>0</v>
      </c>
      <c r="K399" s="39">
        <f t="shared" si="292"/>
        <v>35640</v>
      </c>
      <c r="L399" s="39">
        <f t="shared" si="292"/>
        <v>35640</v>
      </c>
      <c r="M399" s="39">
        <f t="shared" si="292"/>
        <v>35640</v>
      </c>
      <c r="N399" s="12">
        <f t="shared" si="288"/>
        <v>7.1465237896628064E-2</v>
      </c>
      <c r="O399" s="15"/>
      <c r="P399" s="16"/>
    </row>
    <row r="400" spans="1:16" s="2" customFormat="1" outlineLevel="1" x14ac:dyDescent="0.25">
      <c r="A400" s="6">
        <v>1</v>
      </c>
      <c r="B400" s="14" t="s">
        <v>2</v>
      </c>
      <c r="C400" s="14" t="s">
        <v>187</v>
      </c>
      <c r="D400" s="6"/>
      <c r="E400" s="39">
        <f>E401+E403</f>
        <v>498704</v>
      </c>
      <c r="F400" s="39">
        <f>F401+F403</f>
        <v>472000</v>
      </c>
      <c r="G400" s="39">
        <f t="shared" ref="G400:M400" si="293">G401+G403</f>
        <v>26704</v>
      </c>
      <c r="H400" s="39"/>
      <c r="I400" s="39">
        <v>0</v>
      </c>
      <c r="J400" s="39">
        <f t="shared" ref="J400:L400" si="294">J401+J403</f>
        <v>0</v>
      </c>
      <c r="K400" s="39">
        <f t="shared" si="294"/>
        <v>35640</v>
      </c>
      <c r="L400" s="39">
        <f t="shared" si="294"/>
        <v>35640</v>
      </c>
      <c r="M400" s="39">
        <f t="shared" si="293"/>
        <v>35640</v>
      </c>
      <c r="N400" s="12">
        <f t="shared" si="288"/>
        <v>7.1465237896628064E-2</v>
      </c>
      <c r="O400" s="15"/>
      <c r="P400" s="16"/>
    </row>
    <row r="401" spans="1:16" s="45" customFormat="1" ht="31.5" outlineLevel="1" x14ac:dyDescent="0.25">
      <c r="A401" s="41" t="s">
        <v>3</v>
      </c>
      <c r="B401" s="49" t="s">
        <v>148</v>
      </c>
      <c r="C401" s="50"/>
      <c r="D401" s="43" t="s">
        <v>150</v>
      </c>
      <c r="E401" s="44">
        <f>E402</f>
        <v>220000</v>
      </c>
      <c r="F401" s="44">
        <f>F402</f>
        <v>220000</v>
      </c>
      <c r="G401" s="44">
        <f t="shared" ref="G401:M401" si="295">G402</f>
        <v>0</v>
      </c>
      <c r="H401" s="44"/>
      <c r="I401" s="44">
        <v>0</v>
      </c>
      <c r="J401" s="44">
        <f t="shared" si="295"/>
        <v>0</v>
      </c>
      <c r="K401" s="44">
        <f t="shared" si="295"/>
        <v>0</v>
      </c>
      <c r="L401" s="44">
        <f t="shared" si="295"/>
        <v>0</v>
      </c>
      <c r="M401" s="44">
        <f t="shared" si="295"/>
        <v>0</v>
      </c>
      <c r="N401" s="27">
        <f t="shared" si="288"/>
        <v>0</v>
      </c>
      <c r="O401" s="41"/>
      <c r="P401" s="41"/>
    </row>
    <row r="402" spans="1:16" s="2" customFormat="1" ht="47.25" outlineLevel="1" x14ac:dyDescent="0.25">
      <c r="A402" s="16"/>
      <c r="B402" s="16" t="s">
        <v>149</v>
      </c>
      <c r="C402" s="16"/>
      <c r="D402" s="46"/>
      <c r="E402" s="40">
        <v>220000</v>
      </c>
      <c r="F402" s="40">
        <v>220000</v>
      </c>
      <c r="G402" s="40"/>
      <c r="H402" s="40"/>
      <c r="I402" s="40"/>
      <c r="J402" s="40"/>
      <c r="K402" s="40"/>
      <c r="L402" s="40"/>
      <c r="M402" s="40"/>
      <c r="N402" s="25">
        <f t="shared" si="288"/>
        <v>0</v>
      </c>
      <c r="O402" s="16"/>
      <c r="P402" s="16"/>
    </row>
    <row r="403" spans="1:16" s="45" customFormat="1" ht="63" outlineLevel="1" x14ac:dyDescent="0.25">
      <c r="A403" s="41" t="s">
        <v>10</v>
      </c>
      <c r="B403" s="41" t="s">
        <v>98</v>
      </c>
      <c r="C403" s="41"/>
      <c r="D403" s="60"/>
      <c r="E403" s="44">
        <f>E404+E406</f>
        <v>278704</v>
      </c>
      <c r="F403" s="44">
        <f>F404+F406</f>
        <v>252000</v>
      </c>
      <c r="G403" s="44">
        <f t="shared" ref="G403:M403" si="296">G404+G406</f>
        <v>26704</v>
      </c>
      <c r="H403" s="44">
        <f t="shared" si="296"/>
        <v>0</v>
      </c>
      <c r="I403" s="44">
        <v>0</v>
      </c>
      <c r="J403" s="44">
        <f t="shared" ref="J403:L403" si="297">J404+J406</f>
        <v>0</v>
      </c>
      <c r="K403" s="44">
        <f t="shared" si="297"/>
        <v>35640</v>
      </c>
      <c r="L403" s="44">
        <f t="shared" si="297"/>
        <v>35640</v>
      </c>
      <c r="M403" s="44">
        <f t="shared" si="296"/>
        <v>35640</v>
      </c>
      <c r="N403" s="27">
        <f t="shared" si="288"/>
        <v>0.12787760491417419</v>
      </c>
      <c r="O403" s="41"/>
      <c r="P403" s="41"/>
    </row>
    <row r="404" spans="1:16" s="45" customFormat="1" ht="126" outlineLevel="1" x14ac:dyDescent="0.25">
      <c r="A404" s="41"/>
      <c r="B404" s="41" t="s">
        <v>151</v>
      </c>
      <c r="C404" s="41"/>
      <c r="D404" s="60"/>
      <c r="E404" s="44">
        <f>E405</f>
        <v>221704</v>
      </c>
      <c r="F404" s="44">
        <f t="shared" ref="F404:M404" si="298">F405</f>
        <v>208000</v>
      </c>
      <c r="G404" s="44">
        <f t="shared" si="298"/>
        <v>13704</v>
      </c>
      <c r="H404" s="44">
        <f t="shared" si="298"/>
        <v>0</v>
      </c>
      <c r="I404" s="44">
        <v>0</v>
      </c>
      <c r="J404" s="44">
        <f t="shared" si="298"/>
        <v>0</v>
      </c>
      <c r="K404" s="44">
        <f t="shared" si="298"/>
        <v>35640</v>
      </c>
      <c r="L404" s="44">
        <f t="shared" si="298"/>
        <v>35640</v>
      </c>
      <c r="M404" s="44">
        <f t="shared" si="298"/>
        <v>35640</v>
      </c>
      <c r="N404" s="27">
        <f t="shared" si="288"/>
        <v>0.1607548803810486</v>
      </c>
      <c r="O404" s="41"/>
      <c r="P404" s="41"/>
    </row>
    <row r="405" spans="1:16" s="2" customFormat="1" ht="31.5" outlineLevel="1" x14ac:dyDescent="0.25">
      <c r="A405" s="16"/>
      <c r="B405" s="16" t="s">
        <v>152</v>
      </c>
      <c r="C405" s="16"/>
      <c r="D405" s="46"/>
      <c r="E405" s="40">
        <f>SUM(F405:H405)</f>
        <v>221704</v>
      </c>
      <c r="F405" s="40">
        <v>208000</v>
      </c>
      <c r="G405" s="40">
        <v>13704</v>
      </c>
      <c r="H405" s="40"/>
      <c r="I405" s="40"/>
      <c r="J405" s="40"/>
      <c r="K405" s="40">
        <v>35640</v>
      </c>
      <c r="L405" s="40">
        <v>35640</v>
      </c>
      <c r="M405" s="40">
        <v>35640</v>
      </c>
      <c r="N405" s="25">
        <f t="shared" si="288"/>
        <v>0.1607548803810486</v>
      </c>
      <c r="O405" s="16"/>
      <c r="P405" s="16"/>
    </row>
    <row r="406" spans="1:16" s="45" customFormat="1" ht="31.5" outlineLevel="1" x14ac:dyDescent="0.25">
      <c r="A406" s="41"/>
      <c r="B406" s="41" t="s">
        <v>156</v>
      </c>
      <c r="C406" s="41"/>
      <c r="D406" s="60"/>
      <c r="E406" s="44">
        <f>SUM(F406:H406)</f>
        <v>57000</v>
      </c>
      <c r="F406" s="44">
        <v>44000</v>
      </c>
      <c r="G406" s="44">
        <v>13000</v>
      </c>
      <c r="H406" s="44"/>
      <c r="I406" s="44"/>
      <c r="J406" s="44"/>
      <c r="K406" s="44"/>
      <c r="L406" s="44"/>
      <c r="M406" s="44"/>
      <c r="N406" s="27">
        <f t="shared" si="288"/>
        <v>0</v>
      </c>
      <c r="O406" s="41"/>
      <c r="P406" s="41"/>
    </row>
    <row r="407" spans="1:16" s="2" customFormat="1" x14ac:dyDescent="0.25">
      <c r="A407" s="6" t="s">
        <v>107</v>
      </c>
      <c r="B407" s="14" t="s">
        <v>106</v>
      </c>
      <c r="C407" s="14"/>
      <c r="D407" s="6"/>
      <c r="E407" s="15">
        <f>E408+E413</f>
        <v>200000</v>
      </c>
      <c r="F407" s="15">
        <f>F408+F413</f>
        <v>200000</v>
      </c>
      <c r="G407" s="15">
        <f t="shared" ref="G407:M407" si="299">G408+G413</f>
        <v>0</v>
      </c>
      <c r="H407" s="15"/>
      <c r="I407" s="15">
        <v>18100.8</v>
      </c>
      <c r="J407" s="15">
        <f t="shared" ref="J407:L407" si="300">J408+J413</f>
        <v>35674.800000000003</v>
      </c>
      <c r="K407" s="15">
        <f t="shared" si="300"/>
        <v>48154.8</v>
      </c>
      <c r="L407" s="15">
        <f t="shared" si="300"/>
        <v>48154.8</v>
      </c>
      <c r="M407" s="15">
        <f t="shared" si="299"/>
        <v>48154.8</v>
      </c>
      <c r="N407" s="12">
        <f t="shared" si="288"/>
        <v>0.24077400000000002</v>
      </c>
      <c r="O407" s="15"/>
      <c r="P407" s="16"/>
    </row>
    <row r="408" spans="1:16" s="2" customFormat="1" ht="31.5" x14ac:dyDescent="0.25">
      <c r="A408" s="6" t="s">
        <v>17</v>
      </c>
      <c r="B408" s="14" t="s">
        <v>119</v>
      </c>
      <c r="C408" s="14">
        <v>2</v>
      </c>
      <c r="D408" s="17" t="s">
        <v>1</v>
      </c>
      <c r="E408" s="39">
        <f t="shared" ref="E408:M411" si="301">E409</f>
        <v>60000</v>
      </c>
      <c r="F408" s="39">
        <f t="shared" si="301"/>
        <v>60000</v>
      </c>
      <c r="G408" s="39">
        <f t="shared" si="301"/>
        <v>0</v>
      </c>
      <c r="H408" s="39"/>
      <c r="I408" s="39">
        <v>0</v>
      </c>
      <c r="J408" s="39">
        <f t="shared" si="301"/>
        <v>0</v>
      </c>
      <c r="K408" s="39">
        <f t="shared" si="301"/>
        <v>0</v>
      </c>
      <c r="L408" s="39">
        <f t="shared" si="301"/>
        <v>0</v>
      </c>
      <c r="M408" s="39">
        <f t="shared" si="301"/>
        <v>0</v>
      </c>
      <c r="N408" s="12">
        <f t="shared" si="288"/>
        <v>0</v>
      </c>
      <c r="O408" s="15"/>
      <c r="P408" s="16"/>
    </row>
    <row r="409" spans="1:16" s="2" customFormat="1" outlineLevel="1" x14ac:dyDescent="0.25">
      <c r="A409" s="6">
        <v>1</v>
      </c>
      <c r="B409" s="14" t="s">
        <v>2</v>
      </c>
      <c r="C409" s="14" t="s">
        <v>75</v>
      </c>
      <c r="D409" s="6"/>
      <c r="E409" s="39">
        <f t="shared" si="301"/>
        <v>60000</v>
      </c>
      <c r="F409" s="39">
        <f t="shared" si="301"/>
        <v>60000</v>
      </c>
      <c r="G409" s="39">
        <f t="shared" si="301"/>
        <v>0</v>
      </c>
      <c r="H409" s="39"/>
      <c r="I409" s="39">
        <v>0</v>
      </c>
      <c r="J409" s="39">
        <f t="shared" si="301"/>
        <v>0</v>
      </c>
      <c r="K409" s="39">
        <f t="shared" si="301"/>
        <v>0</v>
      </c>
      <c r="L409" s="39">
        <f t="shared" si="301"/>
        <v>0</v>
      </c>
      <c r="M409" s="39">
        <f t="shared" si="301"/>
        <v>0</v>
      </c>
      <c r="N409" s="12">
        <f t="shared" si="288"/>
        <v>0</v>
      </c>
      <c r="O409" s="15"/>
      <c r="P409" s="16"/>
    </row>
    <row r="410" spans="1:16" s="2" customFormat="1" outlineLevel="1" x14ac:dyDescent="0.25">
      <c r="A410" s="16" t="s">
        <v>5</v>
      </c>
      <c r="B410" s="59" t="s">
        <v>90</v>
      </c>
      <c r="C410" s="52"/>
      <c r="D410" s="47" t="s">
        <v>125</v>
      </c>
      <c r="E410" s="51">
        <f t="shared" si="301"/>
        <v>60000</v>
      </c>
      <c r="F410" s="51">
        <f t="shared" si="301"/>
        <v>60000</v>
      </c>
      <c r="G410" s="51">
        <f t="shared" si="301"/>
        <v>0</v>
      </c>
      <c r="H410" s="51"/>
      <c r="I410" s="51">
        <v>0</v>
      </c>
      <c r="J410" s="51">
        <f t="shared" si="301"/>
        <v>0</v>
      </c>
      <c r="K410" s="51">
        <f t="shared" si="301"/>
        <v>0</v>
      </c>
      <c r="L410" s="51">
        <f t="shared" si="301"/>
        <v>0</v>
      </c>
      <c r="M410" s="51">
        <f t="shared" si="301"/>
        <v>0</v>
      </c>
      <c r="N410" s="25">
        <f t="shared" si="288"/>
        <v>0</v>
      </c>
      <c r="O410" s="15"/>
      <c r="P410" s="16"/>
    </row>
    <row r="411" spans="1:16" s="2" customFormat="1" outlineLevel="1" x14ac:dyDescent="0.25">
      <c r="A411" s="16"/>
      <c r="B411" s="16" t="s">
        <v>123</v>
      </c>
      <c r="C411" s="16"/>
      <c r="D411" s="46"/>
      <c r="E411" s="40">
        <f t="shared" si="301"/>
        <v>60000</v>
      </c>
      <c r="F411" s="40">
        <f t="shared" si="301"/>
        <v>60000</v>
      </c>
      <c r="G411" s="40">
        <f t="shared" si="301"/>
        <v>0</v>
      </c>
      <c r="H411" s="40"/>
      <c r="I411" s="40">
        <v>0</v>
      </c>
      <c r="J411" s="40">
        <f t="shared" si="301"/>
        <v>0</v>
      </c>
      <c r="K411" s="40">
        <f t="shared" si="301"/>
        <v>0</v>
      </c>
      <c r="L411" s="40">
        <f t="shared" si="301"/>
        <v>0</v>
      </c>
      <c r="M411" s="40">
        <f t="shared" si="301"/>
        <v>0</v>
      </c>
      <c r="N411" s="25">
        <f t="shared" si="288"/>
        <v>0</v>
      </c>
      <c r="O411" s="15"/>
      <c r="P411" s="16"/>
    </row>
    <row r="412" spans="1:16" s="2" customFormat="1" ht="47.25" outlineLevel="1" x14ac:dyDescent="0.25">
      <c r="A412" s="16"/>
      <c r="B412" s="16" t="s">
        <v>126</v>
      </c>
      <c r="C412" s="16"/>
      <c r="D412" s="46"/>
      <c r="E412" s="40">
        <v>60000</v>
      </c>
      <c r="F412" s="40">
        <v>60000</v>
      </c>
      <c r="G412" s="40"/>
      <c r="H412" s="40"/>
      <c r="I412" s="40"/>
      <c r="J412" s="40"/>
      <c r="K412" s="40"/>
      <c r="L412" s="40"/>
      <c r="M412" s="40"/>
      <c r="N412" s="25">
        <f t="shared" si="288"/>
        <v>0</v>
      </c>
      <c r="O412" s="15"/>
      <c r="P412" s="16"/>
    </row>
    <row r="413" spans="1:16" s="2" customFormat="1" ht="31.5" x14ac:dyDescent="0.25">
      <c r="A413" s="6" t="s">
        <v>18</v>
      </c>
      <c r="B413" s="14" t="s">
        <v>131</v>
      </c>
      <c r="C413" s="14">
        <v>3</v>
      </c>
      <c r="D413" s="17" t="s">
        <v>6</v>
      </c>
      <c r="E413" s="39">
        <f t="shared" ref="E413:M420" si="302">E414</f>
        <v>140000</v>
      </c>
      <c r="F413" s="39">
        <f t="shared" si="302"/>
        <v>140000</v>
      </c>
      <c r="G413" s="39">
        <f t="shared" si="302"/>
        <v>0</v>
      </c>
      <c r="H413" s="39"/>
      <c r="I413" s="39">
        <v>18100.8</v>
      </c>
      <c r="J413" s="39">
        <f t="shared" si="302"/>
        <v>35674.800000000003</v>
      </c>
      <c r="K413" s="39">
        <f t="shared" si="302"/>
        <v>48154.8</v>
      </c>
      <c r="L413" s="39">
        <f t="shared" si="302"/>
        <v>48154.8</v>
      </c>
      <c r="M413" s="39">
        <f t="shared" si="302"/>
        <v>48154.8</v>
      </c>
      <c r="N413" s="12">
        <f t="shared" si="288"/>
        <v>0.34396285714285718</v>
      </c>
      <c r="O413" s="15"/>
      <c r="P413" s="16"/>
    </row>
    <row r="414" spans="1:16" s="2" customFormat="1" outlineLevel="1" x14ac:dyDescent="0.25">
      <c r="A414" s="6">
        <v>1</v>
      </c>
      <c r="B414" s="14" t="s">
        <v>2</v>
      </c>
      <c r="C414" s="14" t="s">
        <v>187</v>
      </c>
      <c r="D414" s="6"/>
      <c r="E414" s="39">
        <f t="shared" si="302"/>
        <v>140000</v>
      </c>
      <c r="F414" s="39">
        <f t="shared" si="302"/>
        <v>140000</v>
      </c>
      <c r="G414" s="39">
        <f t="shared" si="302"/>
        <v>0</v>
      </c>
      <c r="H414" s="39"/>
      <c r="I414" s="39">
        <v>18100.8</v>
      </c>
      <c r="J414" s="39">
        <f t="shared" si="302"/>
        <v>35674.800000000003</v>
      </c>
      <c r="K414" s="39">
        <f t="shared" si="302"/>
        <v>48154.8</v>
      </c>
      <c r="L414" s="39">
        <f t="shared" si="302"/>
        <v>48154.8</v>
      </c>
      <c r="M414" s="39">
        <f t="shared" si="302"/>
        <v>48154.8</v>
      </c>
      <c r="N414" s="12">
        <f t="shared" si="288"/>
        <v>0.34396285714285718</v>
      </c>
      <c r="O414" s="15"/>
      <c r="P414" s="16"/>
    </row>
    <row r="415" spans="1:16" s="45" customFormat="1" ht="63" outlineLevel="1" x14ac:dyDescent="0.25">
      <c r="A415" s="41"/>
      <c r="B415" s="49" t="s">
        <v>98</v>
      </c>
      <c r="C415" s="50"/>
      <c r="D415" s="43" t="s">
        <v>186</v>
      </c>
      <c r="E415" s="44">
        <f t="shared" si="302"/>
        <v>140000</v>
      </c>
      <c r="F415" s="44">
        <f t="shared" si="302"/>
        <v>140000</v>
      </c>
      <c r="G415" s="44">
        <f t="shared" si="302"/>
        <v>0</v>
      </c>
      <c r="H415" s="44"/>
      <c r="I415" s="44">
        <v>18100.8</v>
      </c>
      <c r="J415" s="44">
        <f t="shared" si="302"/>
        <v>35674.800000000003</v>
      </c>
      <c r="K415" s="44">
        <f t="shared" si="302"/>
        <v>48154.8</v>
      </c>
      <c r="L415" s="44">
        <f t="shared" si="302"/>
        <v>48154.8</v>
      </c>
      <c r="M415" s="44">
        <f t="shared" si="302"/>
        <v>48154.8</v>
      </c>
      <c r="N415" s="27">
        <f t="shared" si="288"/>
        <v>0.34396285714285718</v>
      </c>
      <c r="O415" s="41"/>
      <c r="P415" s="41"/>
    </row>
    <row r="416" spans="1:16" s="2" customFormat="1" ht="110.25" outlineLevel="1" x14ac:dyDescent="0.25">
      <c r="A416" s="16"/>
      <c r="B416" s="16" t="s">
        <v>151</v>
      </c>
      <c r="C416" s="16"/>
      <c r="D416" s="46"/>
      <c r="E416" s="40">
        <f>E417</f>
        <v>140000</v>
      </c>
      <c r="F416" s="40">
        <f t="shared" si="302"/>
        <v>140000</v>
      </c>
      <c r="G416" s="40">
        <f t="shared" si="302"/>
        <v>0</v>
      </c>
      <c r="H416" s="40">
        <f t="shared" si="302"/>
        <v>0</v>
      </c>
      <c r="I416" s="40">
        <v>18100.8</v>
      </c>
      <c r="J416" s="40">
        <f t="shared" si="302"/>
        <v>35674.800000000003</v>
      </c>
      <c r="K416" s="40">
        <f t="shared" si="302"/>
        <v>48154.8</v>
      </c>
      <c r="L416" s="40">
        <f t="shared" si="302"/>
        <v>48154.8</v>
      </c>
      <c r="M416" s="40">
        <f t="shared" si="302"/>
        <v>48154.8</v>
      </c>
      <c r="N416" s="25">
        <f t="shared" si="288"/>
        <v>0.34396285714285718</v>
      </c>
      <c r="O416" s="16"/>
      <c r="P416" s="16"/>
    </row>
    <row r="417" spans="1:17" s="2" customFormat="1" ht="31.5" outlineLevel="1" x14ac:dyDescent="0.25">
      <c r="A417" s="16"/>
      <c r="B417" s="16" t="s">
        <v>153</v>
      </c>
      <c r="C417" s="16"/>
      <c r="D417" s="46"/>
      <c r="E417" s="40">
        <v>140000</v>
      </c>
      <c r="F417" s="40">
        <v>140000</v>
      </c>
      <c r="G417" s="40"/>
      <c r="H417" s="40"/>
      <c r="I417" s="40">
        <v>18100.8</v>
      </c>
      <c r="J417" s="40">
        <f>17574+18100.8</f>
        <v>35674.800000000003</v>
      </c>
      <c r="K417" s="40">
        <f>17574+18100.8+12480</f>
        <v>48154.8</v>
      </c>
      <c r="L417" s="40">
        <f>17574+18100.8+12480</f>
        <v>48154.8</v>
      </c>
      <c r="M417" s="40">
        <f>17574+18100.8+12480</f>
        <v>48154.8</v>
      </c>
      <c r="N417" s="25">
        <f t="shared" si="288"/>
        <v>0.34396285714285718</v>
      </c>
      <c r="O417" s="16"/>
      <c r="P417" s="16"/>
    </row>
    <row r="418" spans="1:17" s="2" customFormat="1" x14ac:dyDescent="0.25">
      <c r="A418" s="6" t="s">
        <v>67</v>
      </c>
      <c r="B418" s="14" t="s">
        <v>116</v>
      </c>
      <c r="C418" s="14"/>
      <c r="D418" s="6"/>
      <c r="E418" s="15">
        <f t="shared" si="302"/>
        <v>4134000</v>
      </c>
      <c r="F418" s="15">
        <f t="shared" si="302"/>
        <v>4134000</v>
      </c>
      <c r="G418" s="15">
        <f t="shared" si="302"/>
        <v>0</v>
      </c>
      <c r="H418" s="15"/>
      <c r="I418" s="15">
        <v>0</v>
      </c>
      <c r="J418" s="15">
        <f t="shared" si="302"/>
        <v>0</v>
      </c>
      <c r="K418" s="15">
        <f t="shared" si="302"/>
        <v>0</v>
      </c>
      <c r="L418" s="15">
        <f t="shared" si="302"/>
        <v>0</v>
      </c>
      <c r="M418" s="15">
        <f t="shared" si="302"/>
        <v>0</v>
      </c>
      <c r="N418" s="12">
        <f t="shared" si="288"/>
        <v>0</v>
      </c>
      <c r="O418" s="15"/>
      <c r="P418" s="16"/>
    </row>
    <row r="419" spans="1:17" s="2" customFormat="1" ht="31.5" x14ac:dyDescent="0.25">
      <c r="A419" s="6" t="s">
        <v>17</v>
      </c>
      <c r="B419" s="14" t="s">
        <v>119</v>
      </c>
      <c r="C419" s="14">
        <v>2</v>
      </c>
      <c r="D419" s="17" t="s">
        <v>1</v>
      </c>
      <c r="E419" s="39">
        <f t="shared" si="302"/>
        <v>4134000</v>
      </c>
      <c r="F419" s="39">
        <f t="shared" si="302"/>
        <v>4134000</v>
      </c>
      <c r="G419" s="39">
        <f t="shared" si="302"/>
        <v>0</v>
      </c>
      <c r="H419" s="39"/>
      <c r="I419" s="39">
        <v>0</v>
      </c>
      <c r="J419" s="39">
        <f t="shared" si="302"/>
        <v>0</v>
      </c>
      <c r="K419" s="39">
        <f t="shared" si="302"/>
        <v>0</v>
      </c>
      <c r="L419" s="39">
        <f t="shared" si="302"/>
        <v>0</v>
      </c>
      <c r="M419" s="39">
        <f t="shared" si="302"/>
        <v>0</v>
      </c>
      <c r="N419" s="12">
        <f t="shared" si="288"/>
        <v>0</v>
      </c>
      <c r="O419" s="15"/>
      <c r="P419" s="16"/>
    </row>
    <row r="420" spans="1:17" s="2" customFormat="1" outlineLevel="1" x14ac:dyDescent="0.25">
      <c r="A420" s="6">
        <v>1</v>
      </c>
      <c r="B420" s="14" t="s">
        <v>2</v>
      </c>
      <c r="C420" s="14" t="s">
        <v>75</v>
      </c>
      <c r="D420" s="6"/>
      <c r="E420" s="39">
        <f t="shared" si="302"/>
        <v>4134000</v>
      </c>
      <c r="F420" s="39">
        <f t="shared" si="302"/>
        <v>4134000</v>
      </c>
      <c r="G420" s="39">
        <f t="shared" si="302"/>
        <v>0</v>
      </c>
      <c r="H420" s="39"/>
      <c r="I420" s="39">
        <v>0</v>
      </c>
      <c r="J420" s="39">
        <f t="shared" si="302"/>
        <v>0</v>
      </c>
      <c r="K420" s="39">
        <f t="shared" si="302"/>
        <v>0</v>
      </c>
      <c r="L420" s="39">
        <f t="shared" si="302"/>
        <v>0</v>
      </c>
      <c r="M420" s="39">
        <f t="shared" si="302"/>
        <v>0</v>
      </c>
      <c r="N420" s="12">
        <f t="shared" si="288"/>
        <v>0</v>
      </c>
      <c r="O420" s="15"/>
      <c r="P420" s="16"/>
    </row>
    <row r="421" spans="1:17" s="2" customFormat="1" ht="31.5" outlineLevel="1" x14ac:dyDescent="0.25">
      <c r="A421" s="16"/>
      <c r="B421" s="48" t="s">
        <v>117</v>
      </c>
      <c r="C421" s="48"/>
      <c r="D421" s="47" t="s">
        <v>4</v>
      </c>
      <c r="E421" s="40">
        <v>4134000</v>
      </c>
      <c r="F421" s="40">
        <v>4134000</v>
      </c>
      <c r="G421" s="40"/>
      <c r="H421" s="40"/>
      <c r="I421" s="40"/>
      <c r="J421" s="40"/>
      <c r="K421" s="40"/>
      <c r="L421" s="40"/>
      <c r="M421" s="40"/>
      <c r="N421" s="25">
        <f t="shared" si="288"/>
        <v>0</v>
      </c>
      <c r="O421" s="16"/>
      <c r="P421" s="16"/>
    </row>
    <row r="422" spans="1:17" s="2" customFormat="1" ht="23.25" customHeight="1" x14ac:dyDescent="0.25">
      <c r="A422" s="6" t="s">
        <v>89</v>
      </c>
      <c r="B422" s="14" t="s">
        <v>208</v>
      </c>
      <c r="C422" s="14"/>
      <c r="D422" s="6"/>
      <c r="E422" s="15">
        <f>E423+E425+E429</f>
        <v>4307510</v>
      </c>
      <c r="F422" s="15">
        <f>F423+F425+F429</f>
        <v>4258000</v>
      </c>
      <c r="G422" s="15">
        <f>G423+G425+G429</f>
        <v>49510</v>
      </c>
      <c r="H422" s="15">
        <f>H423+H425+H429</f>
        <v>0</v>
      </c>
      <c r="I422" s="15">
        <v>0</v>
      </c>
      <c r="J422" s="15">
        <f>J423+J425+J429</f>
        <v>0</v>
      </c>
      <c r="K422" s="15">
        <f>K423+K425+K429</f>
        <v>0</v>
      </c>
      <c r="L422" s="15">
        <f>L423+L425+L429</f>
        <v>0</v>
      </c>
      <c r="M422" s="15">
        <f>M423+M425+M429</f>
        <v>0</v>
      </c>
      <c r="N422" s="12"/>
      <c r="O422" s="15"/>
      <c r="P422" s="32"/>
      <c r="Q422" s="2">
        <v>49510</v>
      </c>
    </row>
    <row r="423" spans="1:17" s="2" customFormat="1" ht="39.75" customHeight="1" x14ac:dyDescent="0.25">
      <c r="A423" s="6" t="s">
        <v>17</v>
      </c>
      <c r="B423" s="14" t="s">
        <v>130</v>
      </c>
      <c r="C423" s="14">
        <v>1</v>
      </c>
      <c r="D423" s="17" t="s">
        <v>25</v>
      </c>
      <c r="E423" s="15">
        <f>E424</f>
        <v>500</v>
      </c>
      <c r="F423" s="15">
        <f t="shared" ref="F423:M423" si="303">F424</f>
        <v>0</v>
      </c>
      <c r="G423" s="15">
        <f t="shared" si="303"/>
        <v>500</v>
      </c>
      <c r="H423" s="15">
        <f t="shared" si="303"/>
        <v>0</v>
      </c>
      <c r="I423" s="15">
        <v>0</v>
      </c>
      <c r="J423" s="15">
        <f t="shared" si="303"/>
        <v>0</v>
      </c>
      <c r="K423" s="15">
        <f t="shared" si="303"/>
        <v>0</v>
      </c>
      <c r="L423" s="15">
        <f t="shared" si="303"/>
        <v>0</v>
      </c>
      <c r="M423" s="15">
        <f t="shared" si="303"/>
        <v>0</v>
      </c>
      <c r="N423" s="12"/>
      <c r="O423" s="15"/>
      <c r="P423" s="16"/>
    </row>
    <row r="424" spans="1:17" s="2" customFormat="1" outlineLevel="1" x14ac:dyDescent="0.25">
      <c r="A424" s="21">
        <v>1</v>
      </c>
      <c r="B424" s="22" t="s">
        <v>2</v>
      </c>
      <c r="C424" s="22" t="s">
        <v>3</v>
      </c>
      <c r="D424" s="23"/>
      <c r="E424" s="24">
        <f>+F424+G424+H424</f>
        <v>500</v>
      </c>
      <c r="F424" s="24"/>
      <c r="G424" s="24">
        <v>500</v>
      </c>
      <c r="H424" s="24"/>
      <c r="I424" s="24"/>
      <c r="J424" s="24"/>
      <c r="K424" s="24"/>
      <c r="L424" s="24"/>
      <c r="M424" s="24"/>
      <c r="N424" s="25"/>
      <c r="O424" s="24"/>
      <c r="P424" s="16"/>
    </row>
    <row r="425" spans="1:17" s="2" customFormat="1" ht="31.5" x14ac:dyDescent="0.25">
      <c r="A425" s="6" t="s">
        <v>18</v>
      </c>
      <c r="B425" s="14" t="s">
        <v>119</v>
      </c>
      <c r="C425" s="14">
        <v>2</v>
      </c>
      <c r="D425" s="17" t="s">
        <v>1</v>
      </c>
      <c r="E425" s="15">
        <f>E426</f>
        <v>1291000</v>
      </c>
      <c r="F425" s="15">
        <f t="shared" ref="F425:M426" si="304">F426</f>
        <v>1291000</v>
      </c>
      <c r="G425" s="15">
        <f t="shared" si="304"/>
        <v>0</v>
      </c>
      <c r="H425" s="15">
        <f t="shared" si="304"/>
        <v>0</v>
      </c>
      <c r="I425" s="15">
        <v>0</v>
      </c>
      <c r="J425" s="15">
        <f t="shared" si="304"/>
        <v>0</v>
      </c>
      <c r="K425" s="15">
        <f t="shared" si="304"/>
        <v>0</v>
      </c>
      <c r="L425" s="15">
        <f t="shared" si="304"/>
        <v>0</v>
      </c>
      <c r="M425" s="15">
        <f t="shared" si="304"/>
        <v>0</v>
      </c>
      <c r="N425" s="12"/>
      <c r="O425" s="15"/>
      <c r="P425" s="16"/>
    </row>
    <row r="426" spans="1:17" s="2" customFormat="1" outlineLevel="1" x14ac:dyDescent="0.25">
      <c r="A426" s="6">
        <v>1</v>
      </c>
      <c r="B426" s="14" t="s">
        <v>2</v>
      </c>
      <c r="C426" s="14" t="s">
        <v>75</v>
      </c>
      <c r="D426" s="17"/>
      <c r="E426" s="15">
        <f>E427</f>
        <v>1291000</v>
      </c>
      <c r="F426" s="15">
        <f t="shared" si="304"/>
        <v>1291000</v>
      </c>
      <c r="G426" s="15">
        <f t="shared" si="304"/>
        <v>0</v>
      </c>
      <c r="H426" s="15">
        <f t="shared" si="304"/>
        <v>0</v>
      </c>
      <c r="I426" s="15">
        <v>0</v>
      </c>
      <c r="J426" s="15">
        <f t="shared" si="304"/>
        <v>0</v>
      </c>
      <c r="K426" s="15">
        <f t="shared" si="304"/>
        <v>0</v>
      </c>
      <c r="L426" s="15">
        <f t="shared" si="304"/>
        <v>0</v>
      </c>
      <c r="M426" s="15">
        <f t="shared" si="304"/>
        <v>0</v>
      </c>
      <c r="N426" s="12"/>
      <c r="O426" s="15"/>
      <c r="P426" s="16"/>
    </row>
    <row r="427" spans="1:17" s="2" customFormat="1" ht="31.5" outlineLevel="1" x14ac:dyDescent="0.25">
      <c r="A427" s="18" t="s">
        <v>3</v>
      </c>
      <c r="B427" s="19" t="s">
        <v>93</v>
      </c>
      <c r="C427" s="19"/>
      <c r="D427" s="20" t="s">
        <v>122</v>
      </c>
      <c r="E427" s="26">
        <f>E428</f>
        <v>1291000</v>
      </c>
      <c r="F427" s="26">
        <f t="shared" ref="F427:M427" si="305">F428</f>
        <v>1291000</v>
      </c>
      <c r="G427" s="26">
        <f t="shared" si="305"/>
        <v>0</v>
      </c>
      <c r="H427" s="26">
        <f t="shared" si="305"/>
        <v>0</v>
      </c>
      <c r="I427" s="26">
        <v>0</v>
      </c>
      <c r="J427" s="26">
        <f t="shared" si="305"/>
        <v>0</v>
      </c>
      <c r="K427" s="26">
        <f t="shared" si="305"/>
        <v>0</v>
      </c>
      <c r="L427" s="26">
        <f t="shared" si="305"/>
        <v>0</v>
      </c>
      <c r="M427" s="26">
        <f t="shared" si="305"/>
        <v>0</v>
      </c>
      <c r="N427" s="27"/>
      <c r="O427" s="26"/>
      <c r="P427" s="16"/>
    </row>
    <row r="428" spans="1:17" s="2" customFormat="1" ht="31.5" outlineLevel="1" x14ac:dyDescent="0.25">
      <c r="A428" s="21" t="s">
        <v>5</v>
      </c>
      <c r="B428" s="22" t="s">
        <v>210</v>
      </c>
      <c r="C428" s="22"/>
      <c r="D428" s="23"/>
      <c r="E428" s="24">
        <f>F428+G428-H428</f>
        <v>1291000</v>
      </c>
      <c r="F428" s="24">
        <v>1291000</v>
      </c>
      <c r="G428" s="24"/>
      <c r="H428" s="24"/>
      <c r="I428" s="24"/>
      <c r="J428" s="24"/>
      <c r="K428" s="24"/>
      <c r="L428" s="24"/>
      <c r="M428" s="24"/>
      <c r="N428" s="25"/>
      <c r="O428" s="24"/>
      <c r="P428" s="16"/>
    </row>
    <row r="429" spans="1:17" s="2" customFormat="1" ht="31.5" x14ac:dyDescent="0.25">
      <c r="A429" s="6" t="s">
        <v>0</v>
      </c>
      <c r="B429" s="14" t="s">
        <v>129</v>
      </c>
      <c r="C429" s="14">
        <v>3</v>
      </c>
      <c r="D429" s="17" t="s">
        <v>6</v>
      </c>
      <c r="E429" s="15">
        <f>E430</f>
        <v>3016010</v>
      </c>
      <c r="F429" s="15">
        <f t="shared" ref="F429:M429" si="306">F430</f>
        <v>2967000</v>
      </c>
      <c r="G429" s="15">
        <f t="shared" si="306"/>
        <v>49010</v>
      </c>
      <c r="H429" s="15">
        <f t="shared" si="306"/>
        <v>0</v>
      </c>
      <c r="I429" s="15">
        <v>0</v>
      </c>
      <c r="J429" s="15">
        <f t="shared" si="306"/>
        <v>0</v>
      </c>
      <c r="K429" s="15">
        <f t="shared" si="306"/>
        <v>0</v>
      </c>
      <c r="L429" s="15">
        <f t="shared" si="306"/>
        <v>0</v>
      </c>
      <c r="M429" s="15">
        <f t="shared" si="306"/>
        <v>0</v>
      </c>
      <c r="N429" s="15">
        <f t="shared" ref="N429" si="307">N430</f>
        <v>0</v>
      </c>
      <c r="O429" s="15"/>
      <c r="P429" s="16"/>
    </row>
    <row r="430" spans="1:17" s="2" customFormat="1" outlineLevel="1" x14ac:dyDescent="0.25">
      <c r="A430" s="6">
        <v>1</v>
      </c>
      <c r="B430" s="14" t="s">
        <v>2</v>
      </c>
      <c r="C430" s="14" t="s">
        <v>187</v>
      </c>
      <c r="D430" s="17"/>
      <c r="E430" s="15">
        <f>E431+E434</f>
        <v>3016010</v>
      </c>
      <c r="F430" s="15">
        <f t="shared" ref="F430:M430" si="308">F431+F434</f>
        <v>2967000</v>
      </c>
      <c r="G430" s="15">
        <f t="shared" si="308"/>
        <v>49010</v>
      </c>
      <c r="H430" s="15">
        <f t="shared" si="308"/>
        <v>0</v>
      </c>
      <c r="I430" s="15">
        <v>0</v>
      </c>
      <c r="J430" s="15">
        <f t="shared" ref="J430:L430" si="309">J431+J434</f>
        <v>0</v>
      </c>
      <c r="K430" s="15">
        <f t="shared" si="309"/>
        <v>0</v>
      </c>
      <c r="L430" s="15">
        <f t="shared" si="309"/>
        <v>0</v>
      </c>
      <c r="M430" s="15">
        <f t="shared" si="308"/>
        <v>0</v>
      </c>
      <c r="N430" s="12"/>
      <c r="O430" s="15"/>
      <c r="P430" s="16"/>
    </row>
    <row r="431" spans="1:17" s="2" customFormat="1" ht="31.5" outlineLevel="1" x14ac:dyDescent="0.25">
      <c r="A431" s="18" t="s">
        <v>3</v>
      </c>
      <c r="B431" s="19" t="s">
        <v>11</v>
      </c>
      <c r="C431" s="19"/>
      <c r="D431" s="20" t="s">
        <v>12</v>
      </c>
      <c r="E431" s="26">
        <f>E433+E432</f>
        <v>2967010</v>
      </c>
      <c r="F431" s="26">
        <f t="shared" ref="F431:M431" si="310">F433+F432</f>
        <v>2967000</v>
      </c>
      <c r="G431" s="26">
        <f t="shared" si="310"/>
        <v>10</v>
      </c>
      <c r="H431" s="26">
        <f t="shared" si="310"/>
        <v>0</v>
      </c>
      <c r="I431" s="26">
        <v>0</v>
      </c>
      <c r="J431" s="26">
        <f t="shared" ref="J431:L431" si="311">J433+J432</f>
        <v>0</v>
      </c>
      <c r="K431" s="26">
        <f t="shared" si="311"/>
        <v>0</v>
      </c>
      <c r="L431" s="26">
        <f t="shared" si="311"/>
        <v>0</v>
      </c>
      <c r="M431" s="26">
        <f t="shared" si="310"/>
        <v>0</v>
      </c>
      <c r="N431" s="27"/>
      <c r="O431" s="26"/>
      <c r="P431" s="16"/>
    </row>
    <row r="432" spans="1:17" s="2" customFormat="1" ht="63" outlineLevel="1" x14ac:dyDescent="0.25">
      <c r="A432" s="21" t="s">
        <v>5</v>
      </c>
      <c r="B432" s="22" t="s">
        <v>211</v>
      </c>
      <c r="C432" s="22"/>
      <c r="D432" s="23"/>
      <c r="E432" s="24">
        <f>+F432+G432-H432</f>
        <v>10</v>
      </c>
      <c r="F432" s="24"/>
      <c r="G432" s="24">
        <v>10</v>
      </c>
      <c r="H432" s="24"/>
      <c r="I432" s="24"/>
      <c r="J432" s="24"/>
      <c r="K432" s="24"/>
      <c r="L432" s="24"/>
      <c r="M432" s="24"/>
      <c r="N432" s="25"/>
      <c r="O432" s="24"/>
      <c r="P432" s="16"/>
    </row>
    <row r="433" spans="1:16" s="2" customFormat="1" ht="47.25" outlineLevel="1" x14ac:dyDescent="0.25">
      <c r="A433" s="21" t="s">
        <v>212</v>
      </c>
      <c r="B433" s="22" t="s">
        <v>13</v>
      </c>
      <c r="C433" s="22"/>
      <c r="D433" s="23"/>
      <c r="E433" s="24">
        <f>+F433+G433-H433</f>
        <v>2967000</v>
      </c>
      <c r="F433" s="24">
        <v>2967000</v>
      </c>
      <c r="G433" s="24"/>
      <c r="H433" s="24"/>
      <c r="I433" s="24"/>
      <c r="J433" s="24"/>
      <c r="K433" s="24"/>
      <c r="L433" s="24"/>
      <c r="M433" s="24"/>
      <c r="N433" s="25"/>
      <c r="O433" s="24"/>
      <c r="P433" s="16"/>
    </row>
    <row r="434" spans="1:16" s="2" customFormat="1" ht="31.5" outlineLevel="1" x14ac:dyDescent="0.25">
      <c r="A434" s="18" t="s">
        <v>10</v>
      </c>
      <c r="B434" s="19" t="s">
        <v>148</v>
      </c>
      <c r="C434" s="19"/>
      <c r="D434" s="20" t="s">
        <v>12</v>
      </c>
      <c r="E434" s="26">
        <f>E435</f>
        <v>49000</v>
      </c>
      <c r="F434" s="26">
        <f>F435</f>
        <v>0</v>
      </c>
      <c r="G434" s="26">
        <f t="shared" ref="G434:H434" si="312">G435</f>
        <v>49000</v>
      </c>
      <c r="H434" s="26">
        <f t="shared" si="312"/>
        <v>0</v>
      </c>
      <c r="I434" s="26"/>
      <c r="J434" s="26"/>
      <c r="K434" s="26"/>
      <c r="L434" s="26"/>
      <c r="M434" s="26"/>
      <c r="N434" s="27"/>
      <c r="O434" s="26"/>
      <c r="P434" s="16"/>
    </row>
    <row r="435" spans="1:16" s="2" customFormat="1" ht="47.25" outlineLevel="1" x14ac:dyDescent="0.25">
      <c r="A435" s="21" t="s">
        <v>5</v>
      </c>
      <c r="B435" s="22" t="s">
        <v>149</v>
      </c>
      <c r="C435" s="22"/>
      <c r="D435" s="23"/>
      <c r="E435" s="24">
        <f>+F435+G435-H435</f>
        <v>49000</v>
      </c>
      <c r="F435" s="24"/>
      <c r="G435" s="24">
        <v>49000</v>
      </c>
      <c r="H435" s="24"/>
      <c r="I435" s="24"/>
      <c r="J435" s="24"/>
      <c r="K435" s="24"/>
      <c r="L435" s="24"/>
      <c r="M435" s="24"/>
      <c r="N435" s="25"/>
      <c r="O435" s="24"/>
      <c r="P435" s="16"/>
    </row>
    <row r="436" spans="1:16" s="2" customFormat="1" x14ac:dyDescent="0.25">
      <c r="A436" s="61"/>
      <c r="B436" s="62"/>
      <c r="C436" s="62"/>
      <c r="D436" s="63"/>
      <c r="E436" s="64"/>
      <c r="F436" s="64"/>
      <c r="G436" s="64"/>
      <c r="H436" s="64"/>
      <c r="I436" s="64"/>
      <c r="J436" s="64"/>
      <c r="K436" s="64"/>
      <c r="L436" s="64"/>
      <c r="M436" s="64"/>
      <c r="N436" s="65"/>
      <c r="O436" s="61"/>
      <c r="P436" s="61"/>
    </row>
    <row r="438" spans="1:16" s="71" customFormat="1" x14ac:dyDescent="0.25">
      <c r="A438" s="66"/>
      <c r="B438" s="67" t="s">
        <v>183</v>
      </c>
      <c r="C438" s="66"/>
      <c r="D438" s="66"/>
      <c r="E438" s="68">
        <f>E441+E444+E447</f>
        <v>58387445.600000001</v>
      </c>
      <c r="F438" s="68">
        <f t="shared" ref="F438:M438" si="313">F441+F444+F447</f>
        <v>46178000</v>
      </c>
      <c r="G438" s="68">
        <f t="shared" si="313"/>
        <v>12291306.4</v>
      </c>
      <c r="H438" s="68">
        <f t="shared" ref="H438" ca="1" si="314">H441+H444+H447</f>
        <v>81860.800000000003</v>
      </c>
      <c r="I438" s="68"/>
      <c r="J438" s="69"/>
      <c r="K438" s="69">
        <f t="shared" ref="K438:L438" si="315">K441+K444+K447</f>
        <v>0</v>
      </c>
      <c r="L438" s="69">
        <f t="shared" si="315"/>
        <v>0</v>
      </c>
      <c r="M438" s="69">
        <f t="shared" si="313"/>
        <v>9670702.9000000004</v>
      </c>
      <c r="N438" s="70">
        <f t="shared" ref="N438:N445" si="316">M438/E438</f>
        <v>0.16562983361614983</v>
      </c>
    </row>
    <row r="439" spans="1:16" s="71" customFormat="1" x14ac:dyDescent="0.25">
      <c r="A439" s="66"/>
      <c r="B439" s="72" t="s">
        <v>206</v>
      </c>
      <c r="C439" s="66"/>
      <c r="D439" s="66"/>
      <c r="E439" s="73">
        <f>E442+E445+E448</f>
        <v>33443160.600000001</v>
      </c>
      <c r="F439" s="73">
        <f>F442+F445+F448</f>
        <v>27236000</v>
      </c>
      <c r="G439" s="73">
        <f>G442+G445+G448</f>
        <v>6289021.4000000004</v>
      </c>
      <c r="H439" s="73">
        <f ca="1">H442+H445+H448</f>
        <v>81860.800000000003</v>
      </c>
      <c r="I439" s="73"/>
      <c r="J439" s="74"/>
      <c r="K439" s="74">
        <f>K442+K445+K448</f>
        <v>0</v>
      </c>
      <c r="L439" s="74">
        <f>L442+L445+L448</f>
        <v>0</v>
      </c>
      <c r="M439" s="74">
        <f>M442+M445+M448</f>
        <v>670180.80000000005</v>
      </c>
      <c r="N439" s="75">
        <f t="shared" si="316"/>
        <v>2.0039397831316218E-2</v>
      </c>
      <c r="O439" s="76"/>
    </row>
    <row r="440" spans="1:16" s="71" customFormat="1" x14ac:dyDescent="0.25">
      <c r="A440" s="66"/>
      <c r="B440" s="72" t="s">
        <v>207</v>
      </c>
      <c r="C440" s="66"/>
      <c r="D440" s="66"/>
      <c r="E440" s="73">
        <f>E443+E446+E449</f>
        <v>24944285</v>
      </c>
      <c r="F440" s="73">
        <f>F443+F446+F449</f>
        <v>18942000</v>
      </c>
      <c r="G440" s="73">
        <f t="shared" ref="G440:M440" si="317">G443+G446+G449</f>
        <v>6002285</v>
      </c>
      <c r="H440" s="73">
        <f t="shared" ca="1" si="317"/>
        <v>0</v>
      </c>
      <c r="I440" s="73"/>
      <c r="J440" s="74"/>
      <c r="K440" s="74">
        <f t="shared" ref="K440:L440" si="318">K443+K446+K449</f>
        <v>0</v>
      </c>
      <c r="L440" s="74">
        <f t="shared" si="318"/>
        <v>0</v>
      </c>
      <c r="M440" s="74">
        <f t="shared" si="317"/>
        <v>9000522.0999999996</v>
      </c>
      <c r="N440" s="75">
        <f t="shared" si="316"/>
        <v>0.36082501863653338</v>
      </c>
      <c r="O440" s="77"/>
    </row>
    <row r="441" spans="1:16" s="71" customFormat="1" x14ac:dyDescent="0.25">
      <c r="A441" s="66">
        <v>1</v>
      </c>
      <c r="B441" s="66" t="s">
        <v>184</v>
      </c>
      <c r="C441" s="66"/>
      <c r="D441" s="66"/>
      <c r="E441" s="78">
        <f>SUMIF($C$9:$C$435,C35,$E$9:$E$435)</f>
        <v>14495327.5</v>
      </c>
      <c r="F441" s="78">
        <f>SUMIF($C$9:$C$435,C35,$F$9:$F$435)</f>
        <v>11377000</v>
      </c>
      <c r="G441" s="78">
        <f>SUMIF($C$9:$C$435,C35,$G$9:$G$435)</f>
        <v>3182498.5</v>
      </c>
      <c r="H441" s="78">
        <f ca="1">SUMIF($C$9:$C$435,C35,$H$9:$H$421)</f>
        <v>64171</v>
      </c>
      <c r="I441" s="78"/>
      <c r="J441" s="79"/>
      <c r="K441" s="79">
        <f>SUMIF($C$9:$C$435,B35,$M$9:$M$435)</f>
        <v>0</v>
      </c>
      <c r="L441" s="79">
        <f>SUMIF($C$9:$C$435,B35,$M$9:$M$435)</f>
        <v>0</v>
      </c>
      <c r="M441" s="79">
        <f>SUMIF($C$9:$C$435,C35,$M$9:$M$435)</f>
        <v>2043714.1</v>
      </c>
      <c r="N441" s="70">
        <f t="shared" si="316"/>
        <v>0.14099123320946008</v>
      </c>
    </row>
    <row r="442" spans="1:16" x14ac:dyDescent="0.25">
      <c r="A442" s="80" t="s">
        <v>3</v>
      </c>
      <c r="B442" s="80" t="s">
        <v>2</v>
      </c>
      <c r="C442" s="80"/>
      <c r="D442" s="80"/>
      <c r="E442" s="81">
        <f>SUMIF($C$9:$C$435,C36,$E$9:$E$435)</f>
        <v>4485135</v>
      </c>
      <c r="F442" s="81">
        <f>SUMIF($C$9:$C$435,C36,$F$9:$F$435)</f>
        <v>4078000</v>
      </c>
      <c r="G442" s="81">
        <f>SUMIF($C$9:$C$435,C36,$G$9:$G$435)</f>
        <v>471306</v>
      </c>
      <c r="H442" s="81">
        <f ca="1">SUMIF($C$9:$C$435,C36,$H$9:$H$421)</f>
        <v>64171</v>
      </c>
      <c r="I442" s="81"/>
      <c r="J442" s="82"/>
      <c r="K442" s="82">
        <f>SUMIF($C$9:$C$435,B36,$M$9:$M$435)</f>
        <v>0</v>
      </c>
      <c r="L442" s="82">
        <f>SUMIF($C$9:$C$435,B36,$M$9:$M$435)</f>
        <v>0</v>
      </c>
      <c r="M442" s="82">
        <f>SUMIF($C$9:$C$435,C36,$M$9:$M$435)</f>
        <v>263658</v>
      </c>
      <c r="N442" s="75">
        <f t="shared" si="316"/>
        <v>5.8784852629853952E-2</v>
      </c>
    </row>
    <row r="443" spans="1:16" x14ac:dyDescent="0.25">
      <c r="A443" s="80" t="s">
        <v>10</v>
      </c>
      <c r="B443" s="80" t="s">
        <v>59</v>
      </c>
      <c r="C443" s="80"/>
      <c r="D443" s="80"/>
      <c r="E443" s="81">
        <f>SUMIF($C$9:$C$435,C39,$E$9:$E$435)</f>
        <v>10010192.5</v>
      </c>
      <c r="F443" s="81">
        <f>SUMIF($C$9:$C$435,C39,$F$9:$F$435)</f>
        <v>7299000</v>
      </c>
      <c r="G443" s="81">
        <f>SUMIF($C$9:$C$435,C39,$G$9:$G$435)</f>
        <v>2711192.5</v>
      </c>
      <c r="H443" s="81">
        <f ca="1">SUMIF($C$9:$C$435,C39,$H$9:$H$421)</f>
        <v>0</v>
      </c>
      <c r="I443" s="81"/>
      <c r="J443" s="82"/>
      <c r="K443" s="82">
        <f>SUMIF($C$9:$C$435,B39,$M$9:$M$435)</f>
        <v>0</v>
      </c>
      <c r="L443" s="82">
        <f>SUMIF($C$9:$C$435,B39,$M$9:$M$435)</f>
        <v>0</v>
      </c>
      <c r="M443" s="82">
        <f>SUMIF($C$9:$C$435,C39,$M$9:$M$435)</f>
        <v>1780056.1</v>
      </c>
      <c r="N443" s="75">
        <f t="shared" si="316"/>
        <v>0.17782436251850303</v>
      </c>
    </row>
    <row r="444" spans="1:16" s="71" customFormat="1" x14ac:dyDescent="0.25">
      <c r="A444" s="66">
        <v>2</v>
      </c>
      <c r="B444" s="66" t="s">
        <v>185</v>
      </c>
      <c r="C444" s="66"/>
      <c r="D444" s="66"/>
      <c r="E444" s="78">
        <f>SUMIF($C$9:$C$435,C9,$E$9:$E$435)</f>
        <v>12394827.800000001</v>
      </c>
      <c r="F444" s="78">
        <f>SUMIF($C$9:$C$435,C9,$F$9:$F$435)</f>
        <v>9063000</v>
      </c>
      <c r="G444" s="78">
        <f>SUMIF($C$9:$C$435,C9,$G$9:$G$435)</f>
        <v>3331827.8000000003</v>
      </c>
      <c r="H444" s="78">
        <f>SUMIF($C$9:$C$435,D9,$G$9:$G$435)</f>
        <v>0</v>
      </c>
      <c r="I444" s="78"/>
      <c r="J444" s="79"/>
      <c r="K444" s="79">
        <f>SUMIF($C$9:$C$435,B9,$M$9:$M$435)</f>
        <v>0</v>
      </c>
      <c r="L444" s="79">
        <f>SUMIF($C$9:$C$435,B9,$M$9:$M$435)</f>
        <v>0</v>
      </c>
      <c r="M444" s="79">
        <f>SUMIF($C$9:$C$435,C9,$M$9:$M$435)</f>
        <v>0</v>
      </c>
      <c r="N444" s="70">
        <f t="shared" si="316"/>
        <v>0</v>
      </c>
    </row>
    <row r="445" spans="1:16" x14ac:dyDescent="0.25">
      <c r="A445" s="80" t="s">
        <v>75</v>
      </c>
      <c r="B445" s="80" t="s">
        <v>2</v>
      </c>
      <c r="C445" s="80"/>
      <c r="D445" s="80"/>
      <c r="E445" s="81">
        <f>SUMIF($C$9:$C$435,C10,$E$9:$E$435)</f>
        <v>12394827.800000001</v>
      </c>
      <c r="F445" s="81">
        <f>SUMIF($C$9:$C$435,C10,$F$9:$F$435)</f>
        <v>9063000</v>
      </c>
      <c r="G445" s="81">
        <f>SUMIF($C$9:$C$435,C10,$G$9:$G$435)</f>
        <v>3331827.8000000003</v>
      </c>
      <c r="H445" s="81">
        <f ca="1">SUMIF($C$9:$C$435,C10,$H$9:$H$421)</f>
        <v>0</v>
      </c>
      <c r="I445" s="81"/>
      <c r="J445" s="82"/>
      <c r="K445" s="82">
        <f>SUMIF($C$9:$C$435,B10,$M$9:$M$435)</f>
        <v>0</v>
      </c>
      <c r="L445" s="82">
        <f>SUMIF($C$9:$C$435,B10,$M$9:$M$435)</f>
        <v>0</v>
      </c>
      <c r="M445" s="82">
        <f>SUMIF($C$9:$C$435,C10,$M$9:$M$435)</f>
        <v>0</v>
      </c>
      <c r="N445" s="75">
        <f t="shared" si="316"/>
        <v>0</v>
      </c>
    </row>
    <row r="446" spans="1:16" x14ac:dyDescent="0.25">
      <c r="A446" s="80" t="s">
        <v>82</v>
      </c>
      <c r="B446" s="80" t="s">
        <v>59</v>
      </c>
      <c r="C446" s="80"/>
      <c r="D446" s="80"/>
      <c r="E446" s="81">
        <f>SUMIF($C$9:$C$435,C14,$E$9:$E$435)</f>
        <v>0</v>
      </c>
      <c r="F446" s="81">
        <f>SUMIF($C$9:$C$435,C40,$F$9:$F$435)</f>
        <v>0</v>
      </c>
      <c r="G446" s="81">
        <f>SUMIF($C$9:$C$435,C40,$G$9:$G$435)</f>
        <v>0</v>
      </c>
      <c r="H446" s="81">
        <f ca="1">SUMIF($C$9:$C$435,C40,$H$9:$H$421)</f>
        <v>0</v>
      </c>
      <c r="I446" s="81"/>
      <c r="J446" s="82"/>
      <c r="K446" s="82">
        <f>SUMIF($C$9:$C$435,B40,$M$9:$M$435)</f>
        <v>0</v>
      </c>
      <c r="L446" s="82">
        <f>SUMIF($C$9:$C$435,B40,$M$9:$M$435)</f>
        <v>0</v>
      </c>
      <c r="M446" s="82">
        <f>SUMIF($C$9:$C$435,C40,$M$9:$M$435)</f>
        <v>0</v>
      </c>
      <c r="N446" s="75"/>
    </row>
    <row r="447" spans="1:16" s="71" customFormat="1" x14ac:dyDescent="0.25">
      <c r="A447" s="66">
        <v>3</v>
      </c>
      <c r="B447" s="66" t="s">
        <v>189</v>
      </c>
      <c r="C447" s="66"/>
      <c r="D447" s="66"/>
      <c r="E447" s="78">
        <f>SUMIF($C$9:$C$435,C16,$E$9:$E$435)</f>
        <v>31497290.300000001</v>
      </c>
      <c r="F447" s="78">
        <f>SUMIF($C$9:$C$435,C16,$F$9:$F$435)</f>
        <v>25738000</v>
      </c>
      <c r="G447" s="78">
        <f>SUMIF($C$9:$C$435,C16,$G$9:$G$435)</f>
        <v>5776980.0999999996</v>
      </c>
      <c r="H447" s="78">
        <f ca="1">SUMIF($C$9:$C$435,C16,$H$9:$H$421)</f>
        <v>17689.8</v>
      </c>
      <c r="I447" s="78"/>
      <c r="J447" s="79"/>
      <c r="K447" s="79">
        <f>SUMIF($C$9:$C$435,B16,$M$9:$M$435)</f>
        <v>0</v>
      </c>
      <c r="L447" s="79">
        <f>SUMIF($C$9:$C$435,B16,$M$9:$M$435)</f>
        <v>0</v>
      </c>
      <c r="M447" s="79">
        <f>SUMIF($C$9:$C$435,C16,$M$9:$M$435)</f>
        <v>7626988.7999999998</v>
      </c>
      <c r="N447" s="70">
        <f>M447/E447</f>
        <v>0.24214745863392573</v>
      </c>
    </row>
    <row r="448" spans="1:16" x14ac:dyDescent="0.25">
      <c r="A448" s="80" t="s">
        <v>187</v>
      </c>
      <c r="B448" s="80" t="s">
        <v>2</v>
      </c>
      <c r="C448" s="80"/>
      <c r="D448" s="80"/>
      <c r="E448" s="81">
        <f>SUMIF($C$9:$C$435,C17,$E$9:$E$435)</f>
        <v>16563197.800000001</v>
      </c>
      <c r="F448" s="81">
        <f>SUMIF($C$9:$C$435,C17,$F$9:$F$435)</f>
        <v>14095000</v>
      </c>
      <c r="G448" s="81">
        <f>SUMIF($C$9:$C$435,C17,$G$9:$G$435)</f>
        <v>2485887.6</v>
      </c>
      <c r="H448" s="81">
        <f ca="1">SUMIF($C$9:$C$435,C17,$H$9:$H$421)</f>
        <v>17689.8</v>
      </c>
      <c r="I448" s="81"/>
      <c r="J448" s="82"/>
      <c r="K448" s="82">
        <f>SUMIF($C$9:$C$435,B17,$M$9:$M$435)</f>
        <v>0</v>
      </c>
      <c r="L448" s="82">
        <f>SUMIF($C$9:$C$435,B17,$M$9:$M$435)</f>
        <v>0</v>
      </c>
      <c r="M448" s="82">
        <f>SUMIF($C$9:$C$435,C17,$M$9:$M$435)</f>
        <v>406522.8</v>
      </c>
      <c r="N448" s="75">
        <f>M448/E448</f>
        <v>2.4543738770058037E-2</v>
      </c>
    </row>
    <row r="449" spans="1:14" x14ac:dyDescent="0.25">
      <c r="A449" s="80" t="s">
        <v>188</v>
      </c>
      <c r="B449" s="80" t="s">
        <v>59</v>
      </c>
      <c r="C449" s="80"/>
      <c r="D449" s="80"/>
      <c r="E449" s="81">
        <f>SUMIF($C$9:$C$435,C87,$E$9:$E$435)</f>
        <v>14934092.5</v>
      </c>
      <c r="F449" s="81">
        <f>SUMIF($C$9:$C$435,C87,$F$9:$F$435)</f>
        <v>11643000</v>
      </c>
      <c r="G449" s="81">
        <f>SUMIF($C$9:$C$435,C87,$G$9:$G$435)</f>
        <v>3291092.5</v>
      </c>
      <c r="H449" s="81">
        <f ca="1">SUMIF($C$9:$C$435,C87,$H$9:$H$421)</f>
        <v>0</v>
      </c>
      <c r="I449" s="81"/>
      <c r="J449" s="82"/>
      <c r="K449" s="82">
        <f>SUMIF($C$9:$C$435,B87,$M$9:$M$435)</f>
        <v>0</v>
      </c>
      <c r="L449" s="82">
        <f>SUMIF($C$9:$C$435,B87,$M$9:$M$435)</f>
        <v>0</v>
      </c>
      <c r="M449" s="82">
        <f>SUMIF($C$9:$C$435,C87,$M$9:$M$435)</f>
        <v>7220466</v>
      </c>
      <c r="N449" s="75">
        <f>M449/E449</f>
        <v>0.48348876906983135</v>
      </c>
    </row>
    <row r="450" spans="1:14" x14ac:dyDescent="0.25">
      <c r="F450" s="76"/>
    </row>
    <row r="451" spans="1:14" x14ac:dyDescent="0.25">
      <c r="F451" s="76"/>
      <c r="G451" s="76"/>
    </row>
    <row r="452" spans="1:14" x14ac:dyDescent="0.25">
      <c r="E452" s="83"/>
      <c r="G452" s="76"/>
    </row>
    <row r="453" spans="1:14" x14ac:dyDescent="0.25">
      <c r="G453" s="76"/>
    </row>
    <row r="454" spans="1:14" x14ac:dyDescent="0.25">
      <c r="G454" s="76"/>
    </row>
    <row r="456" spans="1:14" x14ac:dyDescent="0.25">
      <c r="G456" s="84"/>
    </row>
  </sheetData>
  <autoFilter ref="A7:P435"/>
  <mergeCells count="16">
    <mergeCell ref="O4:O5"/>
    <mergeCell ref="P4:P5"/>
    <mergeCell ref="F4:H4"/>
    <mergeCell ref="A1:O1"/>
    <mergeCell ref="A2:P2"/>
    <mergeCell ref="O3:P3"/>
    <mergeCell ref="A4:A5"/>
    <mergeCell ref="B4:B5"/>
    <mergeCell ref="D4:D5"/>
    <mergeCell ref="E4:E5"/>
    <mergeCell ref="M4:M5"/>
    <mergeCell ref="N4:N5"/>
    <mergeCell ref="I4:I5"/>
    <mergeCell ref="J4:J5"/>
    <mergeCell ref="K4:K5"/>
    <mergeCell ref="L4:L5"/>
  </mergeCells>
  <pageMargins left="0.67" right="0.28000000000000003" top="0.56999999999999995" bottom="0.54" header="0.3" footer="0.3"/>
  <pageSetup paperSize="9" scale="43" orientation="portrait" r:id="rId1"/>
  <headerFooter>
    <oddFooter>Page &amp;P</oddFooter>
  </headerFooter>
  <rowBreaks count="1" manualBreakCount="1">
    <brk id="436" max="1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3CT MTQG 2023_lan2</vt:lpstr>
      <vt:lpstr>'3CT MTQG 2023_lan2'!Print_Area</vt:lpstr>
      <vt:lpstr>'3CT MTQG 2023_lan2'!Print_Titles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2023-10-04T04:15:40Z</dcterms:modified>
</cp:coreProperties>
</file>